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Instruções de preenchimento" sheetId="1" state="visible" r:id="rId2"/>
    <sheet name="12x36 diurno desarmado" sheetId="2" state="visible" r:id="rId3"/>
    <sheet name="12x36 noturno armado" sheetId="3" state="visible" r:id="rId4"/>
    <sheet name="RESUMO DA PROPOSTA" sheetId="4" state="visible" r:id="rId5"/>
    <sheet name="Uniformes e Equipamentos" sheetId="5" state="visible" r:id="rId6"/>
  </sheets>
  <definedNames>
    <definedName function="false" hidden="false" localSheetId="1" name="_xlnm.Print_Area" vbProcedure="false">'12x36 diurno desarmado'!$A$1:$I$198</definedName>
    <definedName function="false" hidden="false" localSheetId="2" name="_xlnm.Print_Area" vbProcedure="false">'12x36 noturno armado'!$A$1:$I$202</definedName>
    <definedName function="false" hidden="false" localSheetId="3" name="_xlnm.Print_Area" vbProcedure="false">'RESUMO DA PROPOSTA'!$A$1:$G$39</definedName>
    <definedName function="false" hidden="false" localSheetId="2" name="Excel_BuiltIn_Print_Area" vbProcedure="false">#REF!</definedName>
  </definedName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<sst xmlns="http://schemas.openxmlformats.org/spreadsheetml/2006/main" count="675" uniqueCount="292">
  <si>
    <t xml:space="preserve">Guia de Instruções para preenchimento das Planilhas</t>
  </si>
  <si>
    <t xml:space="preserve">Prezados Licitantes,</t>
  </si>
  <si>
    <t xml:space="preserve">Para auxiliar o preenchimento destas Planilhas elaboramos este guia com algumas instruções, a fim de facilitar o entendimento das informações que devem ser preenchidas e as que podem ser alteradas. Após o preenchimento das células, as planilhas farão automaticamente os cálculos necessários</t>
  </si>
  <si>
    <t xml:space="preserve">Os percentuais destacados na cor verde na planilha de custos e formação de preços são de observância obrigatória.</t>
  </si>
  <si>
    <r>
      <rPr>
        <b val="true"/>
        <u val="single"/>
        <sz val="11"/>
        <rFont val="Arial"/>
        <family val="2"/>
      </rPr>
      <t xml:space="preserve">As demais poderão ser alteradas de acordo com a realidade de cada empresa. Ficando facultado a esta Administração exigir as devidas justificativas</t>
    </r>
    <r>
      <rPr>
        <b val="true"/>
        <sz val="10"/>
        <rFont val="Arial"/>
        <family val="2"/>
      </rPr>
      <t xml:space="preserve">.</t>
    </r>
  </si>
  <si>
    <t xml:space="preserve">Obs:</t>
  </si>
  <si>
    <t xml:space="preserve">1) Poderão ser inseridas linhas, desde que observadas o conteúdo das fórmulas.</t>
  </si>
  <si>
    <t xml:space="preserve">2) As planilhas disponibilizadas às licitantes são de inteira responsabilidade das mesmas, não cabendo à Administração a responsabilidade pelo seu preenchimento ou cálculos.</t>
  </si>
  <si>
    <t xml:space="preserve">Pregão DRFVCA nº 01/2020 </t>
  </si>
  <si>
    <t xml:space="preserve">MODELO DE PLANILHA DE CUSTOS E FORMAÇÃO DE PREÇOS</t>
  </si>
  <si>
    <t xml:space="preserve">Nº do processo: </t>
  </si>
  <si>
    <t xml:space="preserve">Licitação nº.:</t>
  </si>
  <si>
    <t xml:space="preserve">Pregão DRFVCA nº 01/2020</t>
  </si>
  <si>
    <t xml:space="preserve">Dia: </t>
  </si>
  <si>
    <t xml:space="preserve">DISCRIMINAÇÃO DOS SERVIÇOS (DADOS REFERENTES À CONTRATAÇÃO)</t>
  </si>
  <si>
    <t xml:space="preserve">A</t>
  </si>
  <si>
    <t xml:space="preserve">Data de apresentação da proposta (dia/mês/ano)</t>
  </si>
  <si>
    <t xml:space="preserve">B</t>
  </si>
  <si>
    <t xml:space="preserve">Município/UF</t>
  </si>
  <si>
    <t xml:space="preserve">Vitória da Conquista/Ba</t>
  </si>
  <si>
    <t xml:space="preserve">C</t>
  </si>
  <si>
    <t xml:space="preserve">Ano do Acordo, Convenção ou Dissídio Coletivo</t>
  </si>
  <si>
    <t xml:space="preserve">2018/2019</t>
  </si>
  <si>
    <t xml:space="preserve">D</t>
  </si>
  <si>
    <t xml:space="preserve">Número de meses de execução contratual</t>
  </si>
  <si>
    <t xml:space="preserve">IDENTIFICAÇÃO DO SERVIÇO</t>
  </si>
  <si>
    <t xml:space="preserve">Tipo de Serviço : Vigilância humana                                                                                                                                                                                                                 </t>
  </si>
  <si>
    <t xml:space="preserve">Unidade
 de 
Medida</t>
  </si>
  <si>
    <t xml:space="preserve">Quantidade total a contratar (Em função da unidade de medida) </t>
  </si>
  <si>
    <t xml:space="preserve">12x36 horas diurnas desarmado de segunda-feira a domingo</t>
  </si>
  <si>
    <t xml:space="preserve">posto</t>
  </si>
  <si>
    <t xml:space="preserve">Nota 1: Esta tabela poderá ser adaptada às características do serviço contratado, inclusive no que concerne às rubricas e suas respectivas provisões e/ou estimativas, desde que haja justificativa.
Nota 2: As provisões constantes desta planilha poderão  ser desnecessárias quando se tratar de determinados serviços que prescindam da dedicação exclusiva dos trabalhadores da contratada para com a Administração.</t>
  </si>
  <si>
    <r>
      <rPr>
        <b val="true"/>
        <sz val="15"/>
        <rFont val="Arial"/>
        <family val="2"/>
      </rPr>
      <t xml:space="preserve">1. MÓDULOS 
</t>
    </r>
    <r>
      <rPr>
        <b val="true"/>
        <sz val="12"/>
        <rFont val="Arial"/>
        <family val="2"/>
      </rPr>
      <t xml:space="preserve">Mão de obra
</t>
    </r>
    <r>
      <rPr>
        <b val="true"/>
        <sz val="11"/>
        <rFont val="Arial"/>
        <family val="2"/>
      </rPr>
      <t xml:space="preserve">Mão de obra vinculada à execução contratual</t>
    </r>
  </si>
  <si>
    <t xml:space="preserve">Dados para composição dos custos referente à mão de obra</t>
  </si>
  <si>
    <t xml:space="preserve">Tipo de Serviço (mesmo serviço com características distintas)</t>
  </si>
  <si>
    <t xml:space="preserve">Vigilância e Segurança </t>
  </si>
  <si>
    <t xml:space="preserve">Classificação Brasileira de Ocupações (CBO)</t>
  </si>
  <si>
    <t xml:space="preserve">5173-30</t>
  </si>
  <si>
    <t xml:space="preserve">Salário Normativo da Categoria Profissional </t>
  </si>
  <si>
    <t xml:space="preserve">Categoria Profissional (vinculada à execução contratual)</t>
  </si>
  <si>
    <t xml:space="preserve">Vigilante</t>
  </si>
  <si>
    <t xml:space="preserve">Data-Base da Categoria (dia/mês/ano)</t>
  </si>
  <si>
    <t xml:space="preserve">1º de fevereiro de 2018</t>
  </si>
  <si>
    <t xml:space="preserve">valor de uma hora normal sem periculosidade (valor do salário normativo/220h)</t>
  </si>
  <si>
    <t xml:space="preserve">Valor da hora com periculosidade (valor da hora + 30% de Periculosidade)</t>
  </si>
  <si>
    <t xml:space="preserve">Valor da hora extra com periculosidade </t>
  </si>
  <si>
    <t xml:space="preserve">Valor de uma hora noturna reduzida com periculosidade</t>
  </si>
  <si>
    <t xml:space="preserve">Valor por dia do intervalo intrajornada</t>
  </si>
  <si>
    <t xml:space="preserve">Valor do adicional de periculosidade (30% do salário normativo)</t>
  </si>
  <si>
    <t xml:space="preserve">Valor do adicional de Boa Permanência (8,5% do salário normativo)</t>
  </si>
  <si>
    <t xml:space="preserve">Quantidade de vigilantes por posto</t>
  </si>
  <si>
    <t xml:space="preserve">Nota 1:  Deverá ser elaborado um quadro para cada tipo de serviço.
Nota 2: A planilha será calculada considerando o valor mensal do empregado.</t>
  </si>
  <si>
    <t xml:space="preserve">Módulo 1: Composição da Remuneração</t>
  </si>
  <si>
    <t xml:space="preserve">Composição da Remuneração </t>
  </si>
  <si>
    <t xml:space="preserve">Percentual
(R$)</t>
  </si>
  <si>
    <t xml:space="preserve">Valor
(R$) </t>
  </si>
  <si>
    <r>
      <rPr>
        <b val="true"/>
        <sz val="10"/>
        <color rgb="FF000000"/>
        <rFont val="Arial"/>
        <family val="2"/>
      </rPr>
      <t xml:space="preserve">Salário-Base   </t>
    </r>
    <r>
      <rPr>
        <b val="true"/>
        <sz val="10"/>
        <color rgb="FFFF3333"/>
        <rFont val="Arial"/>
        <family val="2"/>
      </rPr>
      <t xml:space="preserve"> (valor para 2 vigilantes = 1 posto)
</t>
    </r>
    <r>
      <rPr>
        <b val="true"/>
        <sz val="10"/>
        <color rgb="FF000000"/>
        <rFont val="Arial"/>
        <family val="2"/>
      </rPr>
      <t xml:space="preserve">         </t>
    </r>
  </si>
  <si>
    <r>
      <rPr>
        <b val="true"/>
        <sz val="10"/>
        <color rgb="FF000000"/>
        <rFont val="Arial"/>
        <family val="2"/>
      </rPr>
      <t xml:space="preserve">Adicional de Periculosidade </t>
    </r>
    <r>
      <rPr>
        <b val="true"/>
        <sz val="10"/>
        <color rgb="FFFF3333"/>
        <rFont val="Arial"/>
        <family val="2"/>
      </rPr>
      <t xml:space="preserve">(Portaria 1885/2013 do MTE)</t>
    </r>
  </si>
  <si>
    <t xml:space="preserve">Outros (especificar) </t>
  </si>
  <si>
    <t xml:space="preserve">Remuneração 1 = Total da Remuneração de verbas de natureza salarial nas quais incidem INSS + FGTS + Férias + 13º, etc.  </t>
  </si>
  <si>
    <r>
      <rPr>
        <b val="true"/>
        <sz val="10"/>
        <color rgb="FF000000"/>
        <rFont val="Arial"/>
        <family val="2"/>
      </rPr>
      <t xml:space="preserve">Prêmio de Boa Permanência Clausula</t>
    </r>
    <r>
      <rPr>
        <b val="true"/>
        <sz val="10"/>
        <color rgb="FF6666FF"/>
        <rFont val="Arial"/>
        <family val="2"/>
      </rPr>
      <t xml:space="preserve"> 13ª §11º da CCT</t>
    </r>
    <r>
      <rPr>
        <b val="true"/>
        <sz val="10"/>
        <color rgb="FF000000"/>
        <rFont val="Arial"/>
        <family val="2"/>
      </rPr>
      <t xml:space="preserve"> (</t>
    </r>
    <r>
      <rPr>
        <b val="true"/>
        <sz val="10"/>
        <color rgb="FFFF3333"/>
        <rFont val="Arial"/>
        <family val="2"/>
      </rPr>
      <t xml:space="preserve">não incorporam ao salário para nenhum efeito de cálculo, não servindo de base para pagamento de 13º salário, férias, aviso prévio, horas extras, adicional de periculosidade, adicional de insalubridade, adicional noturno, hora noturna reduzida, prêmio do trabalho noturno, nem quaisquer outras verbas, não possuindo caráter remuneratório, nos termos do § 2º, do art. 457 da CLT</t>
    </r>
    <r>
      <rPr>
        <sz val="10"/>
        <color rgb="FFFF3333"/>
        <rFont val="Arial"/>
        <family val="2"/>
      </rPr>
      <t xml:space="preserve">)</t>
    </r>
  </si>
  <si>
    <t xml:space="preserve">E</t>
  </si>
  <si>
    <r>
      <rPr>
        <b val="true"/>
        <sz val="10"/>
        <rFont val="Arial"/>
        <family val="2"/>
      </rPr>
      <t xml:space="preserve">Intervalo Intrajornada </t>
    </r>
    <r>
      <rPr>
        <b val="true"/>
        <sz val="10"/>
        <color rgb="FFFF0000"/>
        <rFont val="Arial"/>
        <family val="2"/>
      </rPr>
      <t xml:space="preserve">(Adicional de Intervalo)  (</t>
    </r>
    <r>
      <rPr>
        <b val="true"/>
        <sz val="9"/>
        <color rgb="FFFF0000"/>
        <rFont val="Arial"/>
        <family val="2"/>
      </rPr>
      <t xml:space="preserve">Cálculo do valor: Hora normal com Peri acrescido de 50%x 15d x2vig) -</t>
    </r>
    <r>
      <rPr>
        <b val="true"/>
        <sz val="10"/>
        <color rgb="FFFF0000"/>
        <rFont val="Arial"/>
        <family val="2"/>
      </rPr>
      <t xml:space="preserve"> </t>
    </r>
    <r>
      <rPr>
        <b val="true"/>
        <sz val="10"/>
        <rFont val="Arial"/>
        <family val="2"/>
      </rPr>
      <t xml:space="preserve">cláusula 49 da CCT 2018/2019</t>
    </r>
  </si>
  <si>
    <t xml:space="preserve">F</t>
  </si>
  <si>
    <t xml:space="preserve">Dia do vigilante (115,32/12)</t>
  </si>
  <si>
    <r>
      <rPr>
        <b val="true"/>
        <sz val="10"/>
        <rFont val="Arial"/>
        <family val="2"/>
      </rPr>
      <t xml:space="preserve">Total da Remuneração de verbas de natureza indenizatória nas quais não incidem INSS, FGTS, Férias, 13º, etc. -  </t>
    </r>
    <r>
      <rPr>
        <b val="true"/>
        <sz val="10"/>
        <color rgb="FFFF3333"/>
        <rFont val="Arial"/>
        <family val="2"/>
      </rPr>
      <t xml:space="preserve">Empregado só recebe se estiver trabalhando.</t>
    </r>
  </si>
  <si>
    <r>
      <rPr>
        <b val="true"/>
        <sz val="10"/>
        <color rgb="FF000000"/>
        <rFont val="Arial"/>
        <family val="2"/>
      </rPr>
      <t xml:space="preserve">Remuneração 2 = Total da Remuneração que o empregado irá receber
</t>
    </r>
    <r>
      <rPr>
        <b val="true"/>
        <sz val="10"/>
        <color rgb="FF0000FF"/>
        <rFont val="Arial"/>
        <family val="2"/>
      </rPr>
      <t xml:space="preserve">Valor entra nos seguintes cálculos: Item 2, "A" - Quadro-Resumo do Custo por Posto de Trabalho, Custos Indiretos,  Lucro e Tributos</t>
    </r>
  </si>
  <si>
    <t xml:space="preserve">Nota1:  O Módulo 1 refere-se ao valor mensal devido ao empegado pela prestação do serviço no período de 18 meses.
</t>
  </si>
  <si>
    <t xml:space="preserve">Módulo 2 – Encargos e Benefícios Anuais, Mensais e Diários</t>
  </si>
  <si>
    <r>
      <rPr>
        <b val="true"/>
        <sz val="11"/>
        <rFont val="Arial"/>
        <family val="2"/>
      </rPr>
      <t xml:space="preserve">Submódulo 2.1 – 13º (décimo terceiro) Salário</t>
    </r>
    <r>
      <rPr>
        <b val="true"/>
        <sz val="11"/>
        <color rgb="FF009900"/>
        <rFont val="Arial"/>
        <family val="2"/>
      </rPr>
      <t xml:space="preserve"> </t>
    </r>
    <r>
      <rPr>
        <b val="true"/>
        <sz val="11"/>
        <rFont val="Arial"/>
        <family val="2"/>
      </rPr>
      <t xml:space="preserve">e Adicional de Férias</t>
    </r>
  </si>
  <si>
    <t xml:space="preserve">2.1</t>
  </si>
  <si>
    <r>
      <rPr>
        <b val="true"/>
        <sz val="11"/>
        <rFont val="Arial"/>
        <family val="2"/>
      </rPr>
      <t xml:space="preserve">13º (décimo terceiro) Salário </t>
    </r>
    <r>
      <rPr>
        <b val="true"/>
        <sz val="10"/>
        <color rgb="FFFF3300"/>
        <rFont val="Arial"/>
        <family val="2"/>
      </rPr>
      <t xml:space="preserve"> </t>
    </r>
    <r>
      <rPr>
        <b val="true"/>
        <sz val="11"/>
        <rFont val="Arial"/>
        <family val="2"/>
      </rPr>
      <t xml:space="preserve">e Adicional de Férias</t>
    </r>
  </si>
  <si>
    <t xml:space="preserve">Valor (R$)</t>
  </si>
  <si>
    <r>
      <rPr>
        <b val="true"/>
        <sz val="10"/>
        <color rgb="FF000000"/>
        <rFont val="Arial"/>
        <family val="2"/>
      </rPr>
      <t xml:space="preserve">13º (décimo terceiro) Salário</t>
    </r>
    <r>
      <rPr>
        <b val="true"/>
        <sz val="9"/>
        <color rgb="FF3333FF"/>
        <rFont val="Arial"/>
        <family val="2"/>
      </rPr>
      <t xml:space="preserve"> cálculo do valor (1/12)x100)</t>
    </r>
  </si>
  <si>
    <r>
      <rPr>
        <b val="true"/>
        <sz val="10"/>
        <color rgb="FF000000"/>
        <rFont val="Arial"/>
        <family val="2"/>
      </rPr>
      <t xml:space="preserve"> Adicional de Férias </t>
    </r>
    <r>
      <rPr>
        <b val="true"/>
        <sz val="10"/>
        <color rgb="FF3333FF"/>
        <rFont val="Arial"/>
        <family val="2"/>
      </rPr>
      <t xml:space="preserve">cálculo do valor [(1/3)x(1/12)]x100</t>
    </r>
  </si>
  <si>
    <t xml:space="preserve">Subtotal</t>
  </si>
  <si>
    <t xml:space="preserve">Incidência dos encargos do Submódulo 2.2 sobre o total do Submódulo 2.1</t>
  </si>
  <si>
    <t xml:space="preserve">Total</t>
  </si>
  <si>
    <t xml:space="preserve">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 </t>
  </si>
  <si>
    <t xml:space="preserve">Submódulo 2.2 - Encargos Previdenciários (GPS), Fundo de Garantia por Tempo de Serviço (FGTS) e outras contribuições</t>
  </si>
  <si>
    <t xml:space="preserve">2.2</t>
  </si>
  <si>
    <t xml:space="preserve">GPS, FGTS e outras contribuições</t>
  </si>
  <si>
    <t xml:space="preserve">Percentual (%)</t>
  </si>
  <si>
    <t xml:space="preserve">Valor
 (R$)</t>
  </si>
  <si>
    <t xml:space="preserve">INSS</t>
  </si>
  <si>
    <t xml:space="preserve">Salário Educação</t>
  </si>
  <si>
    <r>
      <rPr>
        <b val="true"/>
        <sz val="10"/>
        <color rgb="FF000000"/>
        <rFont val="Arial"/>
        <family val="2"/>
      </rPr>
      <t xml:space="preserve">RAT x FAP
</t>
    </r>
    <r>
      <rPr>
        <b val="true"/>
        <sz val="8"/>
        <color rgb="FF3333FF"/>
        <rFont val="Arial"/>
        <family val="2"/>
      </rPr>
      <t xml:space="preserve">Cálculo do valor: % do SAT x FAP (Fator Acidentário de Prevenção de cada empresa)</t>
    </r>
  </si>
  <si>
    <t xml:space="preserve">RAT =</t>
  </si>
  <si>
    <t xml:space="preserve"> FAP =</t>
  </si>
  <si>
    <t xml:space="preserve">SESC ou SESI</t>
  </si>
  <si>
    <t xml:space="preserve">SENAC ou SENAI</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</si>
  <si>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</si>
  <si>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</si>
  <si>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</si>
  <si>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</si>
  <si>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</si>
  <si>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
</t>
  </si>
  <si>
    <t xml:space="preserve">Submódulo 2.3 – Benefícios Mensais e Diários</t>
  </si>
  <si>
    <t xml:space="preserve">2.3</t>
  </si>
  <si>
    <t xml:space="preserve">Benefícios Mensais e Diários</t>
  </si>
  <si>
    <r>
      <rPr>
        <b val="true"/>
        <sz val="10"/>
        <color rgb="FF000000"/>
        <rFont val="Arial"/>
        <family val="2"/>
      </rPr>
      <t xml:space="preserve">Transporte                                           </t>
    </r>
    <r>
      <rPr>
        <b val="true"/>
        <sz val="10"/>
        <color rgb="FF6666FF"/>
        <rFont val="Arial"/>
        <family val="2"/>
      </rPr>
      <t xml:space="preserve">    Cálculo do valor: [(2xVTx15dx2vig) – (6%xSB)]</t>
    </r>
  </si>
  <si>
    <t xml:space="preserve">      A.1) Valor da passagem do transporte coletivo no município de prestação dos serviços: </t>
  </si>
  <si>
    <t xml:space="preserve">-</t>
  </si>
  <si>
    <t xml:space="preserve">      A.2) Quantidade de passagens por dia por empregado:</t>
  </si>
  <si>
    <t xml:space="preserve">      A.3) Quantidade de dias do mês de recebimento de passagens</t>
  </si>
  <si>
    <r>
      <rPr>
        <b val="true"/>
        <sz val="10"/>
        <color rgb="FF000000"/>
        <rFont val="Arial"/>
        <family val="2"/>
      </rPr>
      <t xml:space="preserve">Auxílio-Refeição/Alimentação </t>
    </r>
    <r>
      <rPr>
        <b val="true"/>
        <sz val="8"/>
        <color rgb="FF000000"/>
        <rFont val="Arial"/>
        <family val="2"/>
      </rPr>
      <t xml:space="preserve">Cálculo do valor = </t>
    </r>
    <r>
      <rPr>
        <b val="true"/>
        <sz val="8"/>
        <color rgb="FF6666FF"/>
        <rFont val="Arial"/>
        <family val="2"/>
      </rPr>
      <t xml:space="preserve">[(30xVA)x(1-</t>
    </r>
    <r>
      <rPr>
        <b val="true"/>
        <sz val="10"/>
        <color rgb="FF6666FF"/>
        <rFont val="Arial"/>
        <family val="2"/>
      </rPr>
      <t xml:space="preserve">0,15</t>
    </r>
    <r>
      <rPr>
        <b val="true"/>
        <sz val="8"/>
        <color rgb="FF6666FF"/>
        <rFont val="Arial"/>
        <family val="2"/>
      </rPr>
      <t xml:space="preserve">)]</t>
    </r>
  </si>
  <si>
    <r>
      <rPr>
        <b val="true"/>
        <sz val="9"/>
        <color rgb="FF000000"/>
        <rFont val="Arial"/>
        <family val="2"/>
      </rPr>
      <t xml:space="preserve">      B.1) Valor do auxílio-alimentação</t>
    </r>
    <r>
      <rPr>
        <b val="true"/>
        <sz val="9"/>
        <color rgb="FF3399FF"/>
        <rFont val="Arial"/>
        <family val="2"/>
      </rPr>
      <t xml:space="preserve"> </t>
    </r>
    <r>
      <rPr>
        <b val="true"/>
        <sz val="9"/>
        <color rgb="FF3333FF"/>
        <rFont val="Arial"/>
        <family val="2"/>
      </rPr>
      <t xml:space="preserve">(clausula 24ª da CCT 2018): </t>
    </r>
  </si>
  <si>
    <t xml:space="preserve">      B.2) Quantidade de dias do mês de recebimento de auxílio-alimentação</t>
  </si>
  <si>
    <r>
      <rPr>
        <b val="true"/>
        <sz val="10"/>
        <rFont val="Arial"/>
        <family val="2"/>
      </rPr>
      <t xml:space="preserve">Assistência Médica </t>
    </r>
    <r>
      <rPr>
        <b val="true"/>
        <sz val="10"/>
        <color rgb="FF3333FF"/>
        <rFont val="Arial"/>
        <family val="2"/>
      </rPr>
      <t xml:space="preserve">(Termo aditivo registro BA000525/12) R$ 102,00 parte custeado pelo empregador por empregado.</t>
    </r>
  </si>
  <si>
    <t xml:space="preserve">D </t>
  </si>
  <si>
    <r>
      <rPr>
        <b val="true"/>
        <sz val="10"/>
        <color rgb="FF000000"/>
        <rFont val="Arial"/>
        <family val="2"/>
      </rPr>
      <t xml:space="preserve">Seguro de vida </t>
    </r>
    <r>
      <rPr>
        <b val="true"/>
        <sz val="10"/>
        <color rgb="FF6666FF"/>
        <rFont val="Arial"/>
        <family val="2"/>
      </rPr>
      <t xml:space="preserve">(Clausula 15ª CCT)</t>
    </r>
  </si>
  <si>
    <r>
      <rPr>
        <b val="true"/>
        <sz val="10"/>
        <color rgb="FF000000"/>
        <rFont val="Arial"/>
        <family val="2"/>
      </rPr>
      <t xml:space="preserve">Exames médicos</t>
    </r>
    <r>
      <rPr>
        <b val="true"/>
        <sz val="10"/>
        <color rgb="FF6666FF"/>
        <rFont val="Arial"/>
        <family val="2"/>
      </rPr>
      <t xml:space="preserve"> (clausula 65ª CCT)</t>
    </r>
  </si>
  <si>
    <r>
      <rPr>
        <b val="true"/>
        <sz val="10"/>
        <color rgb="FF000000"/>
        <rFont val="Arial"/>
        <family val="2"/>
      </rPr>
      <t xml:space="preserve">Auxílio funeral </t>
    </r>
    <r>
      <rPr>
        <b val="true"/>
        <sz val="10"/>
        <color rgb="FF6666FF"/>
        <rFont val="Arial"/>
        <family val="2"/>
      </rPr>
      <t xml:space="preserve">Clausula 26ª CCT</t>
    </r>
  </si>
  <si>
    <t xml:space="preserve">Outros (especificar)                                    </t>
  </si>
  <si>
    <t xml:space="preserve">0.00</t>
  </si>
  <si>
    <t xml:space="preserve">Total </t>
  </si>
  <si>
    <t xml:space="preserve">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</si>
  <si>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 xml:space="preserve">Quadro-Resumo do Módulo 2 – Encargos e Benefícios Anuais, Mensais e Diários</t>
  </si>
  <si>
    <t xml:space="preserve">Encargos e Benefícios Anuais, Mensais e Diários</t>
  </si>
  <si>
    <t xml:space="preserve">13º (décimo terceiro) Salário e Adicional de Férias</t>
  </si>
  <si>
    <t xml:space="preserve">Módulo 3 - Provisão para Rescisão</t>
  </si>
  <si>
    <t xml:space="preserve">Provisão para Rescisão</t>
  </si>
  <si>
    <t xml:space="preserve">Valor  (R$)</t>
  </si>
  <si>
    <r>
      <rPr>
        <b val="true"/>
        <sz val="10"/>
        <color rgb="FF000000"/>
        <rFont val="Arial"/>
        <family val="2"/>
      </rPr>
      <t xml:space="preserve">Aviso Prévio Indenizado  </t>
    </r>
    <r>
      <rPr>
        <b val="true"/>
        <sz val="10"/>
        <color rgb="FF3333FF"/>
        <rFont val="Arial"/>
        <family val="2"/>
      </rPr>
      <t xml:space="preserve"> Cálculo do valor = [(1/12)] x5%]x100</t>
    </r>
    <r>
      <rPr>
        <b val="true"/>
        <vertAlign val="superscript"/>
        <sz val="10"/>
        <color rgb="FF3333FF"/>
        <rFont val="Arial"/>
        <family val="2"/>
      </rPr>
      <t xml:space="preserve"> (1)</t>
    </r>
  </si>
  <si>
    <t xml:space="preserve">Incidência do FGTS sobre o Aviso Prévio Indenizado</t>
  </si>
  <si>
    <r>
      <rPr>
        <b val="true"/>
        <sz val="10"/>
        <color rgb="FF000000"/>
        <rFont val="Arial"/>
        <family val="2"/>
      </rPr>
      <t xml:space="preserve">Multa do FGTS e contribuição social sobre o Aviso Prévio Indenizado</t>
    </r>
    <r>
      <rPr>
        <b val="true"/>
        <sz val="10"/>
        <color rgb="FF3333FF"/>
        <rFont val="Arial"/>
        <family val="2"/>
      </rPr>
      <t xml:space="preserve"> (cálculo do valor 50%x8%)x5%</t>
    </r>
  </si>
  <si>
    <r>
      <rPr>
        <b val="true"/>
        <sz val="10"/>
        <color rgb="FF000000"/>
        <rFont val="Arial"/>
        <family val="2"/>
      </rPr>
      <t xml:space="preserve"> Aviso Previo Trabalhado</t>
    </r>
    <r>
      <rPr>
        <b val="true"/>
        <sz val="10"/>
        <color rgb="FF3333FF"/>
        <rFont val="Arial"/>
        <family val="2"/>
      </rPr>
      <t xml:space="preserve"> (negociar extinção/redução na 1ª prorrogação)
Cálculo do valor= [(1/30)x7]/18 meses do contrato</t>
    </r>
    <r>
      <rPr>
        <b val="true"/>
        <vertAlign val="superscript"/>
        <sz val="10"/>
        <color rgb="FF3333FF"/>
        <rFont val="Arial"/>
        <family val="2"/>
      </rPr>
      <t xml:space="preserve"> (2)</t>
    </r>
  </si>
  <si>
    <t xml:space="preserve">Incidência dos encargos do Submódulo 2.2 sobre o Aviso Prévio Trabalhado         </t>
  </si>
  <si>
    <r>
      <rPr>
        <b val="true"/>
        <sz val="10"/>
        <color rgb="FF000000"/>
        <rFont val="Arial"/>
        <family val="2"/>
      </rPr>
      <t xml:space="preserve">Multa do FGTS e contribuição social sobre o Aviso Prévio Trabalhado</t>
    </r>
    <r>
      <rPr>
        <b val="true"/>
        <sz val="10"/>
        <color rgb="FF3333FF"/>
        <rFont val="Arial"/>
        <family val="2"/>
      </rPr>
      <t xml:space="preserve"> (cálculo do valor (50%x8%)x90%</t>
    </r>
  </si>
  <si>
    <t xml:space="preserve">Nota 1: 5% é o percentual estimado de funcionários que serão substituídos dentro do ano                                                                                  Nota 2 : Considerando a redução de 7 dias ou de 2h por dia. Percentual relativo a 18 meses.</t>
  </si>
  <si>
    <t xml:space="preserve">Módulo 4 - Custo de Reposição do Profissional Ausente</t>
  </si>
  <si>
    <t xml:space="preserve">Nota 1: Os itens que contemplam o módulo 4 se referem ao custo dos dias trabalhados pelo repositor/substituto que por ventura venha cobrir o empregado nos casos de Ausências Legais (Submódulo 4.1) e/ou na Intrajornada (Submódulo 4.2) a depender da prestação do serviço.
Nota 2: Haverá a incidência do Submódulo 2.2 sobre esse módulo.</t>
  </si>
  <si>
    <t xml:space="preserve">Submódulo 4.1 –  Substituto nas Ausências Legais</t>
  </si>
  <si>
    <t xml:space="preserve">4.1</t>
  </si>
  <si>
    <t xml:space="preserve">Substituto nas Ausências Legais</t>
  </si>
  <si>
    <r>
      <rPr>
        <b val="true"/>
        <sz val="10"/>
        <color rgb="FF000000"/>
        <rFont val="Arial"/>
        <family val="2"/>
      </rPr>
      <t xml:space="preserve">Substituto na cobertura de Férias</t>
    </r>
    <r>
      <rPr>
        <b val="true"/>
        <sz val="10"/>
        <color rgb="FF3333FF"/>
        <rFont val="Arial"/>
        <family val="2"/>
      </rPr>
      <t xml:space="preserve"> Cálculo do valor (1/12)x100</t>
    </r>
  </si>
  <si>
    <r>
      <rPr>
        <b val="true"/>
        <sz val="10"/>
        <color rgb="FF000000"/>
        <rFont val="Arial"/>
        <family val="2"/>
      </rPr>
      <t xml:space="preserve">Substituto na cobertura de Ausências Legais   </t>
    </r>
    <r>
      <rPr>
        <b val="true"/>
        <sz val="10"/>
        <color rgb="FF0066FF"/>
        <rFont val="Arial"/>
        <family val="2"/>
      </rPr>
      <t xml:space="preserve"> </t>
    </r>
    <r>
      <rPr>
        <b val="true"/>
        <sz val="10"/>
        <color rgb="FF3333FF"/>
        <rFont val="Arial"/>
        <family val="2"/>
      </rPr>
      <t xml:space="preserve"> Cálculo do valor = [(2,96/30)/12] </t>
    </r>
    <r>
      <rPr>
        <b val="true"/>
        <vertAlign val="superscript"/>
        <sz val="10"/>
        <color rgb="FF3333FF"/>
        <rFont val="Arial"/>
        <family val="2"/>
      </rPr>
      <t xml:space="preserve">(1)</t>
    </r>
  </si>
  <si>
    <r>
      <rPr>
        <b val="true"/>
        <sz val="10"/>
        <color rgb="FF000000"/>
        <rFont val="Arial"/>
        <family val="2"/>
      </rPr>
      <t xml:space="preserve">Substituto na cobertura de Licença-Paternidade </t>
    </r>
    <r>
      <rPr>
        <b val="true"/>
        <sz val="10"/>
        <color rgb="FF3333FF"/>
        <rFont val="Arial"/>
        <family val="2"/>
      </rPr>
      <t xml:space="preserve">  Cálculo do valor = {[(5/30)/12]x1,5%}X100</t>
    </r>
    <r>
      <rPr>
        <b val="true"/>
        <vertAlign val="superscript"/>
        <sz val="10"/>
        <color rgb="FF3333FF"/>
        <rFont val="Arial"/>
        <family val="2"/>
      </rPr>
      <t xml:space="preserve"> (2)</t>
    </r>
  </si>
  <si>
    <r>
      <rPr>
        <b val="true"/>
        <sz val="10"/>
        <color rgb="FF000000"/>
        <rFont val="Arial"/>
        <family val="2"/>
      </rPr>
      <t xml:space="preserve">Substituto na cobertura de Ausência por acidente de trabalho  </t>
    </r>
    <r>
      <rPr>
        <b val="true"/>
        <sz val="10"/>
        <color rgb="FF3333FF"/>
        <rFont val="Arial"/>
        <family val="2"/>
      </rPr>
      <t xml:space="preserve">  Cálculo do valor={[(15dias/30)/12}x0,78%x100</t>
    </r>
    <r>
      <rPr>
        <b val="true"/>
        <vertAlign val="superscript"/>
        <sz val="10"/>
        <color rgb="FF3333FF"/>
        <rFont val="Arial"/>
        <family val="2"/>
      </rPr>
      <t xml:space="preserve"> (3)</t>
    </r>
  </si>
  <si>
    <r>
      <rPr>
        <b val="true"/>
        <sz val="10"/>
        <color rgb="FF000000"/>
        <rFont val="Arial"/>
        <family val="2"/>
      </rPr>
      <t xml:space="preserve">Substituto na cobertura de Afastamento Maternidade   </t>
    </r>
    <r>
      <rPr>
        <b val="true"/>
        <sz val="10"/>
        <color rgb="FF3333FF"/>
        <rFont val="Arial"/>
        <family val="2"/>
      </rPr>
      <t xml:space="preserve"> Cálculo do valor = {[(1+1/3)x(4/12)x2%x100 </t>
    </r>
    <r>
      <rPr>
        <b val="true"/>
        <vertAlign val="superscript"/>
        <sz val="10"/>
        <color rgb="FF3333FF"/>
        <rFont val="Arial"/>
        <family val="2"/>
      </rPr>
      <t xml:space="preserve">(5)</t>
    </r>
  </si>
  <si>
    <r>
      <rPr>
        <b val="true"/>
        <sz val="10"/>
        <color rgb="FF000000"/>
        <rFont val="Arial"/>
        <family val="2"/>
      </rPr>
      <t xml:space="preserve">Substituto na cobertura de outas ausências (especificar)   Ausência por doença (incluído) </t>
    </r>
    <r>
      <rPr>
        <b val="true"/>
        <sz val="10"/>
        <color rgb="FF0066FF"/>
        <rFont val="Arial"/>
        <family val="2"/>
      </rPr>
      <t xml:space="preserve">  </t>
    </r>
    <r>
      <rPr>
        <b val="true"/>
        <sz val="10"/>
        <color rgb="FF3333FF"/>
        <rFont val="Arial"/>
        <family val="2"/>
      </rPr>
      <t xml:space="preserve">Cálculo do valor = (5/30)/12x100</t>
    </r>
    <r>
      <rPr>
        <b val="true"/>
        <vertAlign val="superscript"/>
        <sz val="10"/>
        <color rgb="FF3333FF"/>
        <rFont val="Arial"/>
        <family val="2"/>
      </rPr>
      <t xml:space="preserve"> (6)</t>
    </r>
  </si>
  <si>
    <t xml:space="preserve">Incidência dos encargos do Submódulo 2.2 sobre o  total do Submódulo 4.1</t>
  </si>
  <si>
    <t xml:space="preserve">Nota1: 2,96 dias é a quantidade estimada de faltas no ano.                                                                                                                                                                              Nota 2: 1,5% é o percentual estimativo de funcionários que usufruirão de licença.                                                                                                                                         Nota 3: 15 dias é a qtd média estimada de dias de duração de cada licença e 0,78% é o percentual estimado de funcionários que usufruirão da licença.    Nota 4: 2% é o percentual estimado de funcionários que usufruirão da licença.                                                                                                                                          Nota 5 : 5 dias é a qtd estimada de dias de faltas por doença no ano.</t>
  </si>
  <si>
    <t xml:space="preserve">Submódulo 4.2 – Substituto na Intrajornada</t>
  </si>
  <si>
    <t xml:space="preserve">4.2 </t>
  </si>
  <si>
    <t xml:space="preserve">Substituto na Intrajornada</t>
  </si>
  <si>
    <t xml:space="preserve">Substituto na cobertura de Intervalo para repouso ou alimentação</t>
  </si>
  <si>
    <t xml:space="preserve">Incidência dos encargos do Submódulo 2.2 sobre o total do Submódulo 4.2</t>
  </si>
  <si>
    <t xml:space="preserve">Quadro-Resumo do Módulo 4 – Custo de Reposição do Profissional Ausente</t>
  </si>
  <si>
    <t xml:space="preserve">Custo de Reposição do Profissional Ausente</t>
  </si>
  <si>
    <t xml:space="preserve">4.2</t>
  </si>
  <si>
    <t xml:space="preserve">Módulo 5 – Insumos Diversos</t>
  </si>
  <si>
    <t xml:space="preserve">Insumos diversos</t>
  </si>
  <si>
    <t xml:space="preserve">Uniformes São dois conjuntos de uniformes (para os dois vigilantes)</t>
  </si>
  <si>
    <r>
      <rPr>
        <b val="true"/>
        <sz val="10"/>
        <color rgb="FF000000"/>
        <rFont val="Arial"/>
        <family val="2"/>
      </rPr>
      <t xml:space="preserve">Armamento/munições</t>
    </r>
    <r>
      <rPr>
        <b val="true"/>
        <sz val="10"/>
        <color rgb="FF0000FF"/>
        <rFont val="Arial"/>
        <family val="2"/>
      </rPr>
      <t xml:space="preserve"> (por posto e não por vigilante)</t>
    </r>
  </si>
  <si>
    <r>
      <rPr>
        <b val="true"/>
        <sz val="10"/>
        <rFont val="Arial"/>
        <family val="2"/>
      </rPr>
      <t xml:space="preserve">Equipamentos</t>
    </r>
    <r>
      <rPr>
        <b val="true"/>
        <sz val="10"/>
        <color rgb="FF0000FF"/>
        <rFont val="Arial"/>
        <family val="2"/>
      </rPr>
      <t xml:space="preserve"> (rádio, lanterna etc) por posto não por vigilante</t>
    </r>
  </si>
  <si>
    <t xml:space="preserve">Nota: Valores mensais por empregado.</t>
  </si>
  <si>
    <t xml:space="preserve">Módulo 6 -  Custos Indiretos, Lucro e Tributos</t>
  </si>
  <si>
    <t xml:space="preserve">Custos Indiretos, Lucro e Tributos </t>
  </si>
  <si>
    <t xml:space="preserve">Valor
(R$)</t>
  </si>
  <si>
    <r>
      <rPr>
        <b val="true"/>
        <sz val="10"/>
        <color rgb="FF000000"/>
        <rFont val="Arial"/>
        <family val="2"/>
      </rPr>
      <t xml:space="preserve">BASE DE CÁLCULO DOS CUSTOS INDIRETOS  = </t>
    </r>
    <r>
      <rPr>
        <b val="true"/>
        <sz val="10"/>
        <color rgb="FF3333FF"/>
        <rFont val="Arial"/>
        <family val="2"/>
      </rPr>
      <t xml:space="preserve">(Total do Módulo 1 – Composição da  Remuneração + Total do Módulo 2 - Encargos e Benefícios Anuais, Mensais e Diários + Total do Módulo 3 – Provisão da Rescisão + Total do Módulo 4 - Custo de Reposição do Profissional Ausente + Total do Módulo 5 - Insumos Diversos)</t>
    </r>
  </si>
  <si>
    <t xml:space="preserve">Custos Indiretos</t>
  </si>
  <si>
    <r>
      <rPr>
        <b val="true"/>
        <sz val="10"/>
        <color rgb="FF000000"/>
        <rFont val="Arial"/>
        <family val="2"/>
      </rPr>
      <t xml:space="preserve">BASE DE CÁLCULO DO LUCRO = </t>
    </r>
    <r>
      <rPr>
        <b val="true"/>
        <sz val="10"/>
        <color rgb="FF3333FF"/>
        <rFont val="Arial"/>
        <family val="2"/>
      </rPr>
      <t xml:space="preserve"> (Total do Módulo 1 – Composição da  Remuneração + Total do Módulo 2 - Encargos e Benefícios Anuais, Mensais e Diários + Total do Módulo 3 – Provisão da Rescisão + Total do Módulo 4 - Custo de Reposição do Profissional Ausente + Total do Módulo 5 - Insumos Diversos + Custos Indiretos)</t>
    </r>
  </si>
  <si>
    <t xml:space="preserve">Lucro</t>
  </si>
  <si>
    <r>
      <rPr>
        <b val="true"/>
        <sz val="10"/>
        <color rgb="FF000000"/>
        <rFont val="Arial"/>
        <family val="2"/>
      </rPr>
      <t xml:space="preserve">BASE DE CÁLCULO DOS TRIBUTOS =</t>
    </r>
    <r>
      <rPr>
        <b val="true"/>
        <sz val="10"/>
        <color rgb="FF0066FF"/>
        <rFont val="Arial"/>
        <family val="2"/>
      </rPr>
      <t xml:space="preserve"> </t>
    </r>
    <r>
      <rPr>
        <b val="true"/>
        <sz val="10"/>
        <color rgb="FF3333FF"/>
        <rFont val="Arial"/>
        <family val="2"/>
      </rPr>
      <t xml:space="preserve">(Total do Módulo 1 – Composição da  Remuneração + Total do Módulo 2 - Encargos e Benefícios Anuais, Mensais e Diários + Total do Módulo 3 – Provisão da Rescisão + Total do Módulo 4 - Custo de Reposição do Profissional Ausente + Total do Módulo 5 - Insumos Diversos + Custos Indiretos + Lucro)</t>
    </r>
  </si>
  <si>
    <t xml:space="preserve">Tributos</t>
  </si>
  <si>
    <t xml:space="preserve">C.1    Tributos Federais (especificar)</t>
  </si>
  <si>
    <r>
      <rPr>
        <sz val="12"/>
        <color rgb="FF000000"/>
        <rFont val="Arial"/>
        <family val="2"/>
      </rPr>
      <t xml:space="preserve">  </t>
    </r>
    <r>
      <rPr>
        <b val="true"/>
        <sz val="12"/>
        <color rgb="FF000000"/>
        <rFont val="Arial"/>
        <family val="2"/>
      </rPr>
      <t xml:space="preserve">a) Cofins</t>
    </r>
    <r>
      <rPr>
        <b val="true"/>
        <sz val="10"/>
        <color rgb="FF000000"/>
        <rFont val="Arial"/>
        <family val="2"/>
      </rPr>
      <t xml:space="preserve">  </t>
    </r>
  </si>
  <si>
    <r>
      <rPr>
        <sz val="12"/>
        <color rgb="FF000000"/>
        <rFont val="Arial"/>
        <family val="2"/>
      </rPr>
      <t xml:space="preserve">  </t>
    </r>
    <r>
      <rPr>
        <b val="true"/>
        <sz val="12"/>
        <color rgb="FF000000"/>
        <rFont val="Arial"/>
        <family val="2"/>
      </rPr>
      <t xml:space="preserve">b) PIS</t>
    </r>
    <r>
      <rPr>
        <b val="true"/>
        <sz val="10"/>
        <color rgb="FF000000"/>
        <rFont val="Arial"/>
        <family val="2"/>
      </rPr>
      <t xml:space="preserve"> </t>
    </r>
  </si>
  <si>
    <t xml:space="preserve"> c) IRPJ</t>
  </si>
  <si>
    <r>
      <rPr>
        <b val="true"/>
        <sz val="12"/>
        <color rgb="FF000000"/>
        <rFont val="Arial"/>
        <family val="2"/>
      </rPr>
      <t xml:space="preserve"> d) CSLL </t>
    </r>
    <r>
      <rPr>
        <b val="true"/>
        <sz val="10"/>
        <color rgb="FF000000"/>
        <rFont val="Arial"/>
        <family val="2"/>
      </rPr>
      <t xml:space="preserve">- </t>
    </r>
  </si>
  <si>
    <t xml:space="preserve">C.2   Tributos Estaduais (especificar)</t>
  </si>
  <si>
    <t xml:space="preserve">C.3   Tributos Municipais (especificar):</t>
  </si>
  <si>
    <r>
      <rPr>
        <sz val="12"/>
        <rFont val="Arial"/>
        <family val="2"/>
      </rPr>
      <t xml:space="preserve">  </t>
    </r>
    <r>
      <rPr>
        <b val="true"/>
        <sz val="12"/>
        <rFont val="Arial"/>
        <family val="2"/>
      </rPr>
      <t xml:space="preserve">a) ISS</t>
    </r>
    <r>
      <rPr>
        <sz val="12"/>
        <rFont val="Arial"/>
        <family val="2"/>
      </rPr>
      <t xml:space="preserve"> </t>
    </r>
  </si>
  <si>
    <t xml:space="preserve">Percentual Total e Valor Total de Tributos  </t>
  </si>
  <si>
    <t xml:space="preserve">Cálculo dos Tributos</t>
  </si>
  <si>
    <t xml:space="preserve">                  Base de Cálculo para os Tributos</t>
  </si>
  <si>
    <t xml:space="preserve"> = ( ---------------------------------------------------------------- ) x Alíquota do Tributo</t>
  </si>
  <si>
    <t xml:space="preserve">         1 - (Total de Tributos em % dividido por 100)</t>
  </si>
  <si>
    <t xml:space="preserve">Nota 1: Custos Indiretos, Lucro e Tributos por empregado.
Nota 2: O valor referente a tributos é obtido aplicando-se o percentual sobre o valor do faturamento.</t>
  </si>
  <si>
    <r>
      <rPr>
        <b val="true"/>
        <sz val="12"/>
        <rFont val="Arial"/>
        <family val="2"/>
      </rPr>
      <t xml:space="preserve">
</t>
    </r>
    <r>
      <rPr>
        <b val="true"/>
        <sz val="11"/>
        <rFont val="Arial"/>
        <family val="2"/>
      </rPr>
      <t xml:space="preserve">2. QUADRO-RESUMO DO CUSTO POR EMPREGADO
</t>
    </r>
  </si>
  <si>
    <t xml:space="preserve">                          Mão de obra vinculada à execução contratual (valor por Posto)</t>
  </si>
  <si>
    <t xml:space="preserve">Módulo 1 - Composição da Remuneração 2</t>
  </si>
  <si>
    <t xml:space="preserve">Módulo 3 – Provisão para Rescisão</t>
  </si>
  <si>
    <t xml:space="preserve">Módulo 4 – Custo de Reposição do Profissional Ausente</t>
  </si>
  <si>
    <t xml:space="preserve">Módulo 5 - Insumo Diversos </t>
  </si>
  <si>
    <t xml:space="preserve">Subtotal (A + B + C + D + E)</t>
  </si>
  <si>
    <t xml:space="preserve">Módulo 6 - Custos Indiretos, Lucro e Tributos</t>
  </si>
  <si>
    <t xml:space="preserve">Valor Total por Posto</t>
  </si>
  <si>
    <t xml:space="preserve">3. QUADRO-RESUMO DO VALOR MENSAL DOS SERVIÇOS </t>
  </si>
  <si>
    <t xml:space="preserve">Tipo de serviço 
(A)</t>
  </si>
  <si>
    <t xml:space="preserve">Valor Proposto por Empregado (B)</t>
  </si>
  <si>
    <t xml:space="preserve">Quantidade de Empregados por Posto
 (C) 
</t>
  </si>
  <si>
    <r>
      <rPr>
        <b val="true"/>
        <sz val="11.5"/>
        <color rgb="FF000000"/>
        <rFont val="Arial"/>
        <family val="2"/>
      </rPr>
      <t xml:space="preserve">Valor Proposto 
por Posto 
(D) = (B x C) 
</t>
    </r>
  </si>
  <si>
    <t xml:space="preserve">Quantidade de postos 
(E)</t>
  </si>
  <si>
    <t xml:space="preserve">Valor total do serviço 
(F) = (D x E)</t>
  </si>
  <si>
    <t xml:space="preserve">VALOR MENSAL TOTAL</t>
  </si>
  <si>
    <t xml:space="preserve">4. QUADRO DEMONSTRATIVO DO VALOR GLOBAL DA PROPOSTA </t>
  </si>
  <si>
    <r>
      <rPr>
        <b val="true"/>
        <sz val="11"/>
        <color rgb="FF000000"/>
        <rFont val="Arial"/>
        <family val="2"/>
      </rPr>
      <t xml:space="preserve">VALOR GLOBAL DA PROPOSTA 
</t>
    </r>
  </si>
  <si>
    <t xml:space="preserve">Descrição</t>
  </si>
  <si>
    <t xml:space="preserve">Valor proposto por unidade de medida </t>
  </si>
  <si>
    <t xml:space="preserve">Valor mensal do serviço</t>
  </si>
  <si>
    <t xml:space="preserve">Valor global da proposta (valor mensal do serviço x 18 meses do contrato)</t>
  </si>
  <si>
    <t xml:space="preserve">12x36 horas noturnas armado de segunda-feira a domingo</t>
  </si>
  <si>
    <t xml:space="preserve">Valor da hora do adicional noturno com periculosidade</t>
  </si>
  <si>
    <r>
      <rPr>
        <b val="true"/>
        <sz val="10"/>
        <color rgb="FF000000"/>
        <rFont val="Arial"/>
        <family val="2"/>
      </rPr>
      <t xml:space="preserve">Adicional noturno das 22h as 5h </t>
    </r>
    <r>
      <rPr>
        <b val="true"/>
        <sz val="10"/>
        <color rgb="FFFF3333"/>
        <rFont val="Arial"/>
        <family val="2"/>
      </rPr>
      <t xml:space="preserve">cálculo do valor = (2,24x7x15x2). </t>
    </r>
    <r>
      <rPr>
        <b val="true"/>
        <sz val="10"/>
        <color rgb="FF6666FF"/>
        <rFont val="Arial"/>
        <family val="2"/>
      </rPr>
      <t xml:space="preserve">Clausula 10ªCCT</t>
    </r>
  </si>
  <si>
    <r>
      <rPr>
        <b val="true"/>
        <sz val="10"/>
        <color rgb="FF000000"/>
        <rFont val="Arial"/>
        <family val="2"/>
      </rPr>
      <t xml:space="preserve">Hora noturna reduzida</t>
    </r>
    <r>
      <rPr>
        <b val="true"/>
        <sz val="10"/>
        <color rgb="FFFF3333"/>
        <rFont val="Arial"/>
        <family val="2"/>
      </rPr>
      <t xml:space="preserve"> cálculo do valor = (6,41x15dx2vig).</t>
    </r>
    <r>
      <rPr>
        <b val="true"/>
        <sz val="10"/>
        <color rgb="FF6666FF"/>
        <rFont val="Arial"/>
        <family val="2"/>
      </rPr>
      <t xml:space="preserve"> Cláusula 14ª CCT</t>
    </r>
  </si>
  <si>
    <r>
      <rPr>
        <b val="true"/>
        <sz val="10"/>
        <rFont val="Arial"/>
        <family val="2"/>
      </rPr>
      <t xml:space="preserve">Prêmio do Trabalho Noturno </t>
    </r>
    <r>
      <rPr>
        <b val="true"/>
        <sz val="10"/>
        <color rgb="FF6666FF"/>
        <rFont val="Arial"/>
        <family val="2"/>
      </rPr>
      <t xml:space="preserve">Cláusula 10ª §1º a §4º CCT</t>
    </r>
    <r>
      <rPr>
        <b val="true"/>
        <sz val="10"/>
        <rFont val="Arial"/>
        <family val="2"/>
      </rPr>
      <t xml:space="preserve">. (</t>
    </r>
    <r>
      <rPr>
        <b val="true"/>
        <sz val="10"/>
        <color rgb="FFFF3333"/>
        <rFont val="Arial"/>
        <family val="2"/>
      </rPr>
      <t xml:space="preserve">não incorporam ao salário para nenhum efeito de cálculo, não servindo de base para pagamento de 13º salário, férias, aviso prévio, horas extras, adicional de periculosidade, adicional de insalubridade, adicional noturno, hora noturna reduzida, prêmio do trabalho noturno, nem quaisquer outras verbas, não possuindo caráter remuneratório, nos termos do § 2º, do art. 457 da CLT</t>
    </r>
    <r>
      <rPr>
        <sz val="10"/>
        <color rgb="FFFF3333"/>
        <rFont val="Arial"/>
        <family val="2"/>
      </rPr>
      <t xml:space="preserve">)</t>
    </r>
  </si>
  <si>
    <t xml:space="preserve">I </t>
  </si>
  <si>
    <t xml:space="preserve">Nota1:  O Módulo 1 refere-se ao valor mensal devido ao empegado pela prestação do serviço no período de 12 meses.
</t>
  </si>
  <si>
    <r>
      <rPr>
        <b val="true"/>
        <sz val="10"/>
        <color rgb="FF000000"/>
        <rFont val="Arial"/>
        <family val="2"/>
      </rPr>
      <t xml:space="preserve">13º (décimo terceiro) Salário</t>
    </r>
    <r>
      <rPr>
        <b val="true"/>
        <sz val="10"/>
        <color rgb="FF3333FF"/>
        <rFont val="Arial"/>
        <family val="2"/>
      </rPr>
      <t xml:space="preserve"> cálculo do valor (1/12)x100</t>
    </r>
  </si>
  <si>
    <t xml:space="preserve">Transporte                                               Cálculo do valor: [(2xVTx15dx2vig) – (6%xSB)]</t>
  </si>
  <si>
    <t xml:space="preserve">Auxílio-Refeição/Alimentação Cálculo do valor =: [(30xVA)x(1-0,15)]</t>
  </si>
  <si>
    <r>
      <rPr>
        <b val="true"/>
        <sz val="10"/>
        <rFont val="Arial"/>
        <family val="2"/>
      </rPr>
      <t xml:space="preserve">Assistência Médica </t>
    </r>
    <r>
      <rPr>
        <b val="true"/>
        <sz val="10"/>
        <color rgb="FF3333FF"/>
        <rFont val="Arial"/>
        <family val="2"/>
      </rPr>
      <t xml:space="preserve">(Termo aditivo registro BA000525/12) R$ 102,00 parte custeado pelo empregador por empregado</t>
    </r>
  </si>
  <si>
    <r>
      <rPr>
        <b val="true"/>
        <sz val="10"/>
        <color rgb="FF000000"/>
        <rFont val="Arial"/>
        <family val="2"/>
      </rPr>
      <t xml:space="preserve">Seguro de vida</t>
    </r>
    <r>
      <rPr>
        <b val="true"/>
        <sz val="10"/>
        <color rgb="FF3333FF"/>
        <rFont val="Arial"/>
        <family val="2"/>
      </rPr>
      <t xml:space="preserve"> (Clausula 15ª CCT)</t>
    </r>
  </si>
  <si>
    <r>
      <rPr>
        <b val="true"/>
        <sz val="10"/>
        <color rgb="FF000000"/>
        <rFont val="Arial"/>
        <family val="2"/>
      </rPr>
      <t xml:space="preserve">Exames médicos</t>
    </r>
    <r>
      <rPr>
        <b val="true"/>
        <sz val="10"/>
        <color rgb="FF6666FF"/>
        <rFont val="Arial"/>
        <family val="2"/>
      </rPr>
      <t xml:space="preserve"> </t>
    </r>
    <r>
      <rPr>
        <b val="true"/>
        <sz val="10"/>
        <color rgb="FF3333FF"/>
        <rFont val="Arial"/>
        <family val="2"/>
      </rPr>
      <t xml:space="preserve">(clausula 65ª CCT)</t>
    </r>
  </si>
  <si>
    <r>
      <rPr>
        <b val="true"/>
        <sz val="10"/>
        <color rgb="FF000000"/>
        <rFont val="Arial"/>
        <family val="2"/>
      </rPr>
      <t xml:space="preserve">Auxílio funeral</t>
    </r>
    <r>
      <rPr>
        <b val="true"/>
        <sz val="10"/>
        <color rgb="FF6666FF"/>
        <rFont val="Arial"/>
        <family val="2"/>
      </rPr>
      <t xml:space="preserve"> </t>
    </r>
    <r>
      <rPr>
        <b val="true"/>
        <sz val="10"/>
        <color rgb="FF3333FF"/>
        <rFont val="Arial"/>
        <family val="2"/>
      </rPr>
      <t xml:space="preserve">Clausula 26ª CCT</t>
    </r>
  </si>
  <si>
    <r>
      <rPr>
        <b val="true"/>
        <sz val="10"/>
        <color rgb="FF000000"/>
        <rFont val="Arial"/>
        <family val="2"/>
      </rPr>
      <t xml:space="preserve">Multa do FGTS e contribuição social sobre o Aviso Prévio Indenizado</t>
    </r>
    <r>
      <rPr>
        <b val="true"/>
        <sz val="10"/>
        <color rgb="FF3333FF"/>
        <rFont val="Arial"/>
        <family val="2"/>
      </rPr>
      <t xml:space="preserve"> (cálculo do valor (50%x8%)x5%</t>
    </r>
  </si>
  <si>
    <t xml:space="preserve">Nota 1: 5% é o percentual estimado de funcionários que serão substituídos dentro do ano                                                                                  Nota 2 : Considerando a redução de 7 dias ou de 2h por dia. Percentual relativo a 12 meses.</t>
  </si>
  <si>
    <r>
      <rPr>
        <b val="true"/>
        <sz val="10"/>
        <color rgb="FF000000"/>
        <rFont val="Arial"/>
        <family val="2"/>
      </rPr>
      <t xml:space="preserve">Substituto na cobertura de Férias</t>
    </r>
    <r>
      <rPr>
        <b val="true"/>
        <sz val="10"/>
        <color rgb="FF3333FF"/>
        <rFont val="Arial"/>
        <family val="2"/>
      </rPr>
      <t xml:space="preserve"> cálculo do valor (1/12)x100</t>
    </r>
  </si>
  <si>
    <r>
      <rPr>
        <b val="true"/>
        <sz val="10"/>
        <color rgb="FF000000"/>
        <rFont val="Arial"/>
        <family val="2"/>
      </rPr>
      <t xml:space="preserve">Substituto na cobertura de Ausências Legais   </t>
    </r>
    <r>
      <rPr>
        <b val="true"/>
        <sz val="10"/>
        <color rgb="FF0066FF"/>
        <rFont val="Arial"/>
        <family val="2"/>
      </rPr>
      <t xml:space="preserve"> </t>
    </r>
    <r>
      <rPr>
        <b val="true"/>
        <sz val="10"/>
        <color rgb="FF3333FF"/>
        <rFont val="Arial"/>
        <family val="2"/>
      </rPr>
      <t xml:space="preserve"> Cálculo do valor = [(2,96/30)/12] </t>
    </r>
    <r>
      <rPr>
        <b val="true"/>
        <vertAlign val="superscript"/>
        <sz val="10"/>
        <color rgb="FF3333FF"/>
        <rFont val="Arial"/>
        <family val="2"/>
      </rPr>
      <t xml:space="preserve">(2)</t>
    </r>
  </si>
  <si>
    <r>
      <rPr>
        <b val="true"/>
        <sz val="10"/>
        <color rgb="FF000000"/>
        <rFont val="Arial"/>
        <family val="2"/>
      </rPr>
      <t xml:space="preserve">Substituto na cobertura de Licença-Paternidade </t>
    </r>
    <r>
      <rPr>
        <b val="true"/>
        <sz val="10"/>
        <color rgb="FF3333FF"/>
        <rFont val="Arial"/>
        <family val="2"/>
      </rPr>
      <t xml:space="preserve">  Cálculo do valor = {[(5/30)/12]x1,5%}X100</t>
    </r>
    <r>
      <rPr>
        <b val="true"/>
        <vertAlign val="superscript"/>
        <sz val="10"/>
        <color rgb="FF3333FF"/>
        <rFont val="Arial"/>
        <family val="2"/>
      </rPr>
      <t xml:space="preserve"> (3)</t>
    </r>
  </si>
  <si>
    <r>
      <rPr>
        <b val="true"/>
        <sz val="10"/>
        <color rgb="FF000000"/>
        <rFont val="Arial"/>
        <family val="2"/>
      </rPr>
      <t xml:space="preserve">Substituto na cobertura de Ausência por acidente de trabalho  </t>
    </r>
    <r>
      <rPr>
        <b val="true"/>
        <sz val="10"/>
        <color rgb="FF3333FF"/>
        <rFont val="Arial"/>
        <family val="2"/>
      </rPr>
      <t xml:space="preserve">  Cálculo do valor={[(15dias/30)/12}x0,78%x100</t>
    </r>
    <r>
      <rPr>
        <b val="true"/>
        <vertAlign val="superscript"/>
        <sz val="10"/>
        <color rgb="FF3333FF"/>
        <rFont val="Arial"/>
        <family val="2"/>
      </rPr>
      <t xml:space="preserve"> (4)</t>
    </r>
  </si>
  <si>
    <r>
      <rPr>
        <b val="true"/>
        <sz val="10"/>
        <rFont val="Arial"/>
        <family val="2"/>
      </rPr>
      <t xml:space="preserve">Uniformes São dois conjuntos de uniformes </t>
    </r>
    <r>
      <rPr>
        <b val="true"/>
        <sz val="10"/>
        <color rgb="FF0000FF"/>
        <rFont val="Arial"/>
        <family val="2"/>
      </rPr>
      <t xml:space="preserve">(para os dois vigilantes) </t>
    </r>
  </si>
  <si>
    <t xml:space="preserve"> c) IRPJ </t>
  </si>
  <si>
    <t xml:space="preserve"> d) CSLL </t>
  </si>
  <si>
    <t xml:space="preserve">MODELO DA PROPOSTA DE PREÇOS</t>
  </si>
  <si>
    <t xml:space="preserve">IDENTIFICAÇÃO</t>
  </si>
  <si>
    <t xml:space="preserve">Razão Social:</t>
  </si>
  <si>
    <t xml:space="preserve">Endereço:</t>
  </si>
  <si>
    <t xml:space="preserve">Telefone:</t>
  </si>
  <si>
    <t xml:space="preserve">(…)</t>
  </si>
  <si>
    <t xml:space="preserve">Email:</t>
  </si>
  <si>
    <t xml:space="preserve">RESUMO GERAL DA PROPOSTA DE PREÇOS – ITEM 01 – VIGILÂNCIA HUMANA</t>
  </si>
  <si>
    <t xml:space="preserve">ESCALA DE TRABALHO</t>
  </si>
  <si>
    <t xml:space="preserve">PREÇO MENSAL DO POSTO</t>
  </si>
  <si>
    <t xml:space="preserve">Nº DE POSTOS</t>
  </si>
  <si>
    <t xml:space="preserve">SUBTOTAL (R$)</t>
  </si>
  <si>
    <t xml:space="preserve">12x36 diurno desarmado</t>
  </si>
  <si>
    <t xml:space="preserve">12x36 noturno armado</t>
  </si>
  <si>
    <t xml:space="preserve">VALOR TOTAL MENSAL</t>
  </si>
  <si>
    <t xml:space="preserve">VALOR TOTAL DO LOTE PARA 18 MESES (Este é o valor que quando calculado pelo licitante deverá ser cadastrado no sistema comprasnet quando da sessão do pregão)</t>
  </si>
  <si>
    <t xml:space="preserve">III - QUANTIDADE DE PESSOAL ALOCADO NA EXECUÇÃO CONTRATUAL (Anexo VII-C da IN Seges/MPDG nº 05/2017)</t>
  </si>
  <si>
    <t xml:space="preserve">Tipo de mão de obra – Função</t>
  </si>
  <si>
    <t xml:space="preserve">Quantidade de pessoal</t>
  </si>
  <si>
    <t xml:space="preserve">Indicação dos Sindicatos, Acordos, Convenções ou Dissídios Coletivos de Trabalho</t>
  </si>
  <si>
    <t xml:space="preserve">Outras Informações Importantes</t>
  </si>
  <si>
    <t xml:space="preserve">Validade da proposta (mínimo de 60 dias):_______________ </t>
  </si>
  <si>
    <t xml:space="preserve">A data-base da Convenção Coletiva de Trabalho que embasa a proposta é de: ___/_____/_____ </t>
  </si>
  <si>
    <t xml:space="preserve">Dados Bancários:</t>
  </si>
  <si>
    <t xml:space="preserve">Banco:____________________ Agência: _________________ Conta Corrente: _____________ </t>
  </si>
  <si>
    <t xml:space="preserve">Representante Legal:</t>
  </si>
  <si>
    <t xml:space="preserve">Nome: ____________________________________________________________________  </t>
  </si>
  <si>
    <t xml:space="preserve">Cargo: ____________________________________________________________________</t>
  </si>
  <si>
    <t xml:space="preserve">Identidade nº: _________________ Órgão Expedidor: ________ CPF: _________________</t>
  </si>
  <si>
    <t xml:space="preserve">Telefone(s) de contato: (     ) _________________E-mail para contato: _________________ </t>
  </si>
  <si>
    <t xml:space="preserve">__________________, ____ de ____________ de 2020.</t>
  </si>
  <si>
    <t xml:space="preserve">__________________________________________ </t>
  </si>
  <si>
    <t xml:space="preserve">Assinatura do Representante da Empresa</t>
  </si>
  <si>
    <t xml:space="preserve">ITENS DE UTILIZAÇÃO INDIVIDUAL PELO VIGILANTE</t>
  </si>
  <si>
    <t xml:space="preserve">Item / Descrição</t>
  </si>
  <si>
    <t xml:space="preserve">Quant.</t>
  </si>
  <si>
    <t xml:space="preserve">Meses de vida útil</t>
  </si>
  <si>
    <t xml:space="preserve">Custo Mensal</t>
  </si>
  <si>
    <t xml:space="preserve">Calças</t>
  </si>
  <si>
    <t xml:space="preserve">Camisa de mangas longa</t>
  </si>
  <si>
    <t xml:space="preserve">Camisa de mangas curtas</t>
  </si>
  <si>
    <t xml:space="preserve">Cinto de nylon</t>
  </si>
  <si>
    <t xml:space="preserve">Cinto completo, com coldre, baleiro e porta PR24</t>
  </si>
  <si>
    <t xml:space="preserve">Coturnos (par)</t>
  </si>
  <si>
    <t xml:space="preserve">Meias (par)</t>
  </si>
  <si>
    <t xml:space="preserve">Jaqueta de frio ou japona</t>
  </si>
  <si>
    <t xml:space="preserve">Capa de chuva com capuz</t>
  </si>
  <si>
    <t xml:space="preserve">Capas de colete balístico</t>
  </si>
  <si>
    <t xml:space="preserve">Emblema da empresa</t>
  </si>
  <si>
    <t xml:space="preserve">Plaqueta de Identificação</t>
  </si>
  <si>
    <t xml:space="preserve">TOTAL MENSAL POR VIGILANTE</t>
  </si>
  <si>
    <t xml:space="preserve">TOTAL MENSAL PARA O POSTO (02 VIGILANTES)</t>
  </si>
  <si>
    <t xml:space="preserve">ITENS DE UTILIZAÇÃO COLETIVA NOS POSTOS DE TRABALHO ARMADOS</t>
  </si>
  <si>
    <t xml:space="preserve">Custo Mensal (R$)</t>
  </si>
  <si>
    <t xml:space="preserve">Armamento</t>
  </si>
  <si>
    <t xml:space="preserve">Munição (blister com 10 cartuchos)</t>
  </si>
  <si>
    <t xml:space="preserve">Renovação do registro de armas</t>
  </si>
  <si>
    <t xml:space="preserve">TOTAL MENSAL POR POSTO DE TRABALHO</t>
  </si>
  <si>
    <t xml:space="preserve">ITENS DE UTILIZAÇÃO COLETIVA NOS POSTOS DE TRABALHO DESARMADOS E ARMADOS</t>
  </si>
  <si>
    <t xml:space="preserve">Colete balístico</t>
  </si>
  <si>
    <t xml:space="preserve">Bastão PR 24</t>
  </si>
  <si>
    <t xml:space="preserve">Rádio HT</t>
  </si>
  <si>
    <t xml:space="preserve">Baterias para rádio HT</t>
  </si>
  <si>
    <t xml:space="preserve">Lanterna 3 pilhas</t>
  </si>
  <si>
    <t xml:space="preserve">Pilhas para lanterna</t>
  </si>
  <si>
    <t xml:space="preserve">Guia de Tráfego de Armas (implantação)</t>
  </si>
</sst>
</file>

<file path=xl/styles.xml><?xml version="1.0" encoding="utf-8"?>
<styleSheet xmlns="http://schemas.openxmlformats.org/spreadsheetml/2006/main">
  <numFmts count="17">
    <numFmt numFmtId="164" formatCode="General"/>
    <numFmt numFmtId="165" formatCode="DD/MM/YYYY"/>
    <numFmt numFmtId="166" formatCode="0"/>
    <numFmt numFmtId="167" formatCode="* #,##0.00\ ;* \(#,##0.00\);* \-#\ ;@\ "/>
    <numFmt numFmtId="168" formatCode="0.00%"/>
    <numFmt numFmtId="169" formatCode="&quot;R$ &quot;#,##0.00"/>
    <numFmt numFmtId="170" formatCode="0;[RED]\-0"/>
    <numFmt numFmtId="171" formatCode="0.00"/>
    <numFmt numFmtId="172" formatCode="#,##0.00"/>
    <numFmt numFmtId="173" formatCode="0.000%"/>
    <numFmt numFmtId="174" formatCode="0.0000%"/>
    <numFmt numFmtId="175" formatCode="0%"/>
    <numFmt numFmtId="176" formatCode="0.0000"/>
    <numFmt numFmtId="177" formatCode="#,##0"/>
    <numFmt numFmtId="178" formatCode="@"/>
    <numFmt numFmtId="179" formatCode="[$R$-416]\ #,##0.00;\-[$R$-416]\ #,##0.00"/>
    <numFmt numFmtId="180" formatCode="[$R$-416]\ #,##0.00;[RED]\-[$R$-416]\ #,##0.00"/>
  </numFmts>
  <fonts count="63">
    <font>
      <sz val="10"/>
      <name val="Arial"/>
      <family val="2"/>
    </font>
    <font>
      <sz val="10"/>
      <name val="Arial"/>
      <family val="0"/>
    </font>
    <font>
      <sz val="10"/>
      <name val="Arial"/>
      <family val="0"/>
    </font>
    <font>
      <sz val="10"/>
      <name val="Arial"/>
      <family val="0"/>
    </font>
    <font>
      <sz val="11"/>
      <color rgb="FF000000"/>
      <name val="Calibri"/>
      <family val="2"/>
    </font>
    <font>
      <sz val="11"/>
      <color rgb="FFFFFFFF"/>
      <name val="Calibri"/>
      <family val="2"/>
    </font>
    <font>
      <sz val="11"/>
      <color rgb="FF008000"/>
      <name val="Calibri"/>
      <family val="2"/>
    </font>
    <font>
      <b val="true"/>
      <sz val="11"/>
      <color rgb="FFFF9900"/>
      <name val="Calibri"/>
      <family val="2"/>
    </font>
    <font>
      <b val="true"/>
      <sz val="11"/>
      <color rgb="FFFFFFFF"/>
      <name val="Calibri"/>
      <family val="2"/>
    </font>
    <font>
      <sz val="11"/>
      <color rgb="FFFF9900"/>
      <name val="Calibri"/>
      <family val="2"/>
    </font>
    <font>
      <sz val="11"/>
      <color rgb="FF333399"/>
      <name val="Calibri"/>
      <family val="2"/>
    </font>
    <font>
      <sz val="11"/>
      <color rgb="FF800080"/>
      <name val="Calibri"/>
      <family val="2"/>
    </font>
    <font>
      <sz val="11"/>
      <color rgb="FF993300"/>
      <name val="Calibri"/>
      <family val="2"/>
    </font>
    <font>
      <b val="true"/>
      <sz val="11"/>
      <color rgb="FF333333"/>
      <name val="Calibri"/>
      <family val="2"/>
    </font>
    <font>
      <sz val="11"/>
      <color rgb="FFFF0000"/>
      <name val="Calibri"/>
      <family val="2"/>
    </font>
    <font>
      <i val="true"/>
      <sz val="11"/>
      <color rgb="FF808080"/>
      <name val="Calibri"/>
      <family val="2"/>
    </font>
    <font>
      <b val="true"/>
      <sz val="11"/>
      <color rgb="FF000000"/>
      <name val="Calibri"/>
      <family val="2"/>
    </font>
    <font>
      <b val="true"/>
      <sz val="15"/>
      <color rgb="FF003366"/>
      <name val="Calibri"/>
      <family val="2"/>
    </font>
    <font>
      <b val="true"/>
      <sz val="13"/>
      <color rgb="FF003366"/>
      <name val="Calibri"/>
      <family val="2"/>
    </font>
    <font>
      <b val="true"/>
      <sz val="11"/>
      <color rgb="FF003366"/>
      <name val="Calibri"/>
      <family val="2"/>
    </font>
    <font>
      <b val="true"/>
      <sz val="18"/>
      <color rgb="FF003366"/>
      <name val="Cambria"/>
      <family val="2"/>
    </font>
    <font>
      <sz val="11"/>
      <name val="Arial"/>
      <family val="2"/>
    </font>
    <font>
      <b val="true"/>
      <sz val="11"/>
      <name val="Arial"/>
      <family val="2"/>
    </font>
    <font>
      <b val="true"/>
      <u val="single"/>
      <sz val="11"/>
      <name val="Arial"/>
      <family val="2"/>
    </font>
    <font>
      <b val="true"/>
      <sz val="10"/>
      <name val="Arial"/>
      <family val="2"/>
    </font>
    <font>
      <sz val="9"/>
      <name val="Arial"/>
      <family val="2"/>
    </font>
    <font>
      <b val="true"/>
      <sz val="16"/>
      <color rgb="FF000000"/>
      <name val="Arial"/>
      <family val="2"/>
    </font>
    <font>
      <b val="true"/>
      <sz val="10"/>
      <color rgb="FF000000"/>
      <name val="Arial"/>
      <family val="2"/>
    </font>
    <font>
      <b val="true"/>
      <sz val="10"/>
      <color rgb="FFFF0000"/>
      <name val="Arial"/>
      <family val="2"/>
    </font>
    <font>
      <b val="true"/>
      <sz val="15"/>
      <name val="Arial"/>
      <family val="2"/>
    </font>
    <font>
      <b val="true"/>
      <sz val="12"/>
      <name val="Arial"/>
      <family val="2"/>
    </font>
    <font>
      <b val="true"/>
      <sz val="11"/>
      <color rgb="FF000000"/>
      <name val="Arial"/>
      <family val="2"/>
    </font>
    <font>
      <b val="true"/>
      <sz val="10"/>
      <color rgb="FFFF3333"/>
      <name val="Arial"/>
      <family val="2"/>
    </font>
    <font>
      <b val="true"/>
      <sz val="11"/>
      <color rgb="FFFF3333"/>
      <name val="Arial"/>
      <family val="2"/>
    </font>
    <font>
      <b val="true"/>
      <sz val="10"/>
      <color rgb="FF6666FF"/>
      <name val="Arial"/>
      <family val="2"/>
    </font>
    <font>
      <sz val="10"/>
      <color rgb="FFFF3333"/>
      <name val="Arial"/>
      <family val="2"/>
    </font>
    <font>
      <b val="true"/>
      <sz val="9"/>
      <color rgb="FFFF0000"/>
      <name val="Arial"/>
      <family val="2"/>
    </font>
    <font>
      <sz val="10"/>
      <color rgb="FF009900"/>
      <name val="Arial"/>
      <family val="2"/>
    </font>
    <font>
      <b val="true"/>
      <sz val="10"/>
      <color rgb="FF0000FF"/>
      <name val="Arial"/>
      <family val="2"/>
    </font>
    <font>
      <b val="true"/>
      <sz val="11"/>
      <color rgb="FF009900"/>
      <name val="Arial"/>
      <family val="2"/>
    </font>
    <font>
      <b val="true"/>
      <sz val="10"/>
      <color rgb="FFFF3300"/>
      <name val="Arial"/>
      <family val="2"/>
    </font>
    <font>
      <b val="true"/>
      <sz val="9"/>
      <color rgb="FF3333FF"/>
      <name val="Arial"/>
      <family val="2"/>
    </font>
    <font>
      <b val="true"/>
      <sz val="10"/>
      <color rgb="FF3333FF"/>
      <name val="Arial"/>
      <family val="2"/>
    </font>
    <font>
      <b val="true"/>
      <strike val="true"/>
      <sz val="10"/>
      <name val="Arial"/>
      <family val="2"/>
    </font>
    <font>
      <b val="true"/>
      <strike val="true"/>
      <sz val="9"/>
      <name val="Arial"/>
      <family val="2"/>
    </font>
    <font>
      <b val="true"/>
      <sz val="12"/>
      <color rgb="FF006B6B"/>
      <name val="Arial"/>
      <family val="2"/>
    </font>
    <font>
      <b val="true"/>
      <sz val="10"/>
      <color rgb="FF006B6B"/>
      <name val="Arial"/>
      <family val="2"/>
    </font>
    <font>
      <b val="true"/>
      <sz val="8"/>
      <color rgb="FF3333FF"/>
      <name val="Arial"/>
      <family val="2"/>
    </font>
    <font>
      <b val="true"/>
      <sz val="9"/>
      <color rgb="FF000000"/>
      <name val="Arial"/>
      <family val="2"/>
    </font>
    <font>
      <b val="true"/>
      <sz val="8"/>
      <color rgb="FF000000"/>
      <name val="Arial"/>
      <family val="2"/>
    </font>
    <font>
      <b val="true"/>
      <sz val="8"/>
      <color rgb="FF6666FF"/>
      <name val="Arial"/>
      <family val="2"/>
    </font>
    <font>
      <b val="true"/>
      <sz val="9"/>
      <color rgb="FF3399FF"/>
      <name val="Arial"/>
      <family val="2"/>
    </font>
    <font>
      <b val="true"/>
      <strike val="true"/>
      <sz val="10"/>
      <color rgb="FF009900"/>
      <name val="Arial"/>
      <family val="2"/>
    </font>
    <font>
      <b val="true"/>
      <sz val="10"/>
      <color rgb="FF009900"/>
      <name val="Arial"/>
      <family val="2"/>
    </font>
    <font>
      <b val="true"/>
      <vertAlign val="superscript"/>
      <sz val="10"/>
      <color rgb="FF3333FF"/>
      <name val="Arial"/>
      <family val="2"/>
    </font>
    <font>
      <b val="true"/>
      <sz val="10"/>
      <color rgb="FF0066FF"/>
      <name val="Arial"/>
      <family val="2"/>
    </font>
    <font>
      <b val="true"/>
      <sz val="10"/>
      <color rgb="FFFF33FF"/>
      <name val="Arial"/>
      <family val="2"/>
    </font>
    <font>
      <b val="true"/>
      <sz val="14"/>
      <name val="Arial"/>
      <family val="2"/>
    </font>
    <font>
      <sz val="12"/>
      <color rgb="FF000000"/>
      <name val="Arial"/>
      <family val="2"/>
    </font>
    <font>
      <b val="true"/>
      <sz val="12"/>
      <color rgb="FF000000"/>
      <name val="Arial"/>
      <family val="2"/>
    </font>
    <font>
      <sz val="12"/>
      <name val="Arial"/>
      <family val="2"/>
    </font>
    <font>
      <sz val="10"/>
      <color rgb="FFFF0000"/>
      <name val="Arial"/>
      <family val="2"/>
    </font>
    <font>
      <b val="true"/>
      <sz val="11.5"/>
      <color rgb="FF000000"/>
      <name val="Arial"/>
      <family val="2"/>
    </font>
  </fonts>
  <fills count="31">
    <fill>
      <patternFill patternType="none"/>
    </fill>
    <fill>
      <patternFill patternType="gray125"/>
    </fill>
    <fill>
      <patternFill patternType="solid">
        <fgColor rgb="FFCCCCFF"/>
        <bgColor rgb="FFCCCCCC"/>
      </patternFill>
    </fill>
    <fill>
      <patternFill patternType="solid">
        <fgColor rgb="FFFF99CC"/>
        <bgColor rgb="FFFF99FF"/>
      </patternFill>
    </fill>
    <fill>
      <patternFill patternType="solid">
        <fgColor rgb="FFCCFFCC"/>
        <bgColor rgb="FFCCFFFF"/>
      </patternFill>
    </fill>
    <fill>
      <patternFill patternType="solid">
        <fgColor rgb="FFCC99FF"/>
        <bgColor rgb="FFFF99FF"/>
      </patternFill>
    </fill>
    <fill>
      <patternFill patternType="solid">
        <fgColor rgb="FFCCFFFF"/>
        <bgColor rgb="FFCCFFCC"/>
      </patternFill>
    </fill>
    <fill>
      <patternFill patternType="solid">
        <fgColor rgb="FFFFCC99"/>
        <bgColor rgb="FFCCCCCC"/>
      </patternFill>
    </fill>
    <fill>
      <patternFill patternType="solid">
        <fgColor rgb="FF99CCFF"/>
        <bgColor rgb="FFCCCCFF"/>
      </patternFill>
    </fill>
    <fill>
      <patternFill patternType="solid">
        <fgColor rgb="FFFF8080"/>
        <bgColor rgb="FFFF99CC"/>
      </patternFill>
    </fill>
    <fill>
      <patternFill patternType="solid">
        <fgColor rgb="FF00FF00"/>
        <bgColor rgb="FF66FF99"/>
      </patternFill>
    </fill>
    <fill>
      <patternFill patternType="solid">
        <fgColor rgb="FFFFCC00"/>
        <bgColor rgb="FFFFFF00"/>
      </patternFill>
    </fill>
    <fill>
      <patternFill patternType="solid">
        <fgColor rgb="FF0066CC"/>
        <bgColor rgb="FF0066FF"/>
      </patternFill>
    </fill>
    <fill>
      <patternFill patternType="solid">
        <fgColor rgb="FF800080"/>
        <bgColor rgb="FF800080"/>
      </patternFill>
    </fill>
    <fill>
      <patternFill patternType="solid">
        <fgColor rgb="FF33CCCC"/>
        <bgColor rgb="FF3399FF"/>
      </patternFill>
    </fill>
    <fill>
      <patternFill patternType="solid">
        <fgColor rgb="FFFF9900"/>
        <bgColor rgb="FFFFCC00"/>
      </patternFill>
    </fill>
    <fill>
      <patternFill patternType="solid">
        <fgColor rgb="FFC0C0C0"/>
        <bgColor rgb="FFCCCCCC"/>
      </patternFill>
    </fill>
    <fill>
      <patternFill patternType="solid">
        <fgColor rgb="FF969696"/>
        <bgColor rgb="FF808080"/>
      </patternFill>
    </fill>
    <fill>
      <patternFill patternType="solid">
        <fgColor rgb="FFFFFF99"/>
        <bgColor rgb="FFFFFFCC"/>
      </patternFill>
    </fill>
    <fill>
      <patternFill patternType="solid">
        <fgColor rgb="FFFFFFCC"/>
        <bgColor rgb="FFFFFFFF"/>
      </patternFill>
    </fill>
    <fill>
      <patternFill patternType="solid">
        <fgColor rgb="FF333399"/>
        <bgColor rgb="FF003366"/>
      </patternFill>
    </fill>
    <fill>
      <patternFill patternType="solid">
        <fgColor rgb="FFFF0000"/>
        <bgColor rgb="FFFF3300"/>
      </patternFill>
    </fill>
    <fill>
      <patternFill patternType="solid">
        <fgColor rgb="FF339966"/>
        <bgColor rgb="FF009900"/>
      </patternFill>
    </fill>
    <fill>
      <patternFill patternType="solid">
        <fgColor rgb="FFFF6600"/>
        <bgColor rgb="FFFF9900"/>
      </patternFill>
    </fill>
    <fill>
      <patternFill patternType="solid">
        <fgColor rgb="FFFFFFFF"/>
        <bgColor rgb="FFFFFFCC"/>
      </patternFill>
    </fill>
    <fill>
      <patternFill patternType="solid">
        <fgColor rgb="FFFFFF00"/>
        <bgColor rgb="FFFFFF66"/>
      </patternFill>
    </fill>
    <fill>
      <patternFill patternType="solid">
        <fgColor rgb="FFFF00CC"/>
        <bgColor rgb="FFFF33FF"/>
      </patternFill>
    </fill>
    <fill>
      <patternFill patternType="solid">
        <fgColor rgb="FFFF99FF"/>
        <bgColor rgb="FFFF99CC"/>
      </patternFill>
    </fill>
    <fill>
      <patternFill patternType="solid">
        <fgColor rgb="FF66FF99"/>
        <bgColor rgb="FF33CCCC"/>
      </patternFill>
    </fill>
    <fill>
      <patternFill patternType="solid">
        <fgColor rgb="FFCCCCCC"/>
        <bgColor rgb="FFC0C0C0"/>
      </patternFill>
    </fill>
    <fill>
      <patternFill patternType="solid">
        <fgColor rgb="FFFFFF66"/>
        <bgColor rgb="FFFFFF99"/>
      </patternFill>
    </fill>
  </fills>
  <borders count="27">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style="thin">
        <color rgb="FF333399"/>
      </top>
      <bottom/>
      <diagonal/>
    </border>
    <border diagonalUp="false" diagonalDown="false">
      <left/>
      <right/>
      <top/>
      <bottom style="thin">
        <color rgb="FF333399"/>
      </bottom>
      <diagonal/>
    </border>
    <border diagonalUp="false" diagonalDown="false">
      <left/>
      <right/>
      <top/>
      <bottom style="thin">
        <color rgb="FFC0C0C0"/>
      </bottom>
      <diagonal/>
    </border>
    <border diagonalUp="false" diagonalDown="false">
      <left/>
      <right/>
      <top/>
      <bottom style="thin">
        <color rgb="FF0066CC"/>
      </bottom>
      <diagonal/>
    </border>
    <border diagonalUp="false" diagonalDown="false">
      <left style="thick"/>
      <right/>
      <top style="thick"/>
      <bottom/>
      <diagonal/>
    </border>
    <border diagonalUp="false" diagonalDown="false">
      <left/>
      <right/>
      <top style="thick"/>
      <bottom/>
      <diagonal/>
    </border>
    <border diagonalUp="false" diagonalDown="false">
      <left/>
      <right style="thick"/>
      <top style="thick"/>
      <bottom/>
      <diagonal/>
    </border>
    <border diagonalUp="false" diagonalDown="false">
      <left style="thick"/>
      <right/>
      <top/>
      <bottom/>
      <diagonal/>
    </border>
    <border diagonalUp="false" diagonalDown="false">
      <left/>
      <right style="thick"/>
      <top/>
      <bottom/>
      <diagonal/>
    </border>
    <border diagonalUp="false" diagonalDown="false">
      <left style="thin"/>
      <right style="thin"/>
      <top style="thin"/>
      <bottom style="thin"/>
      <diagonal/>
    </border>
    <border diagonalUp="false" diagonalDown="false">
      <left style="thick"/>
      <right/>
      <top/>
      <bottom style="thick"/>
      <diagonal/>
    </border>
    <border diagonalUp="false" diagonalDown="false">
      <left/>
      <right/>
      <top/>
      <bottom style="thick"/>
      <diagonal/>
    </border>
    <border diagonalUp="false" diagonalDown="false">
      <left/>
      <right style="thick"/>
      <top/>
      <bottom style="thick"/>
      <diagonal/>
    </border>
    <border diagonalUp="false" diagonalDown="false">
      <left style="thin"/>
      <right style="thin"/>
      <top/>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style="hair"/>
      <right style="hair"/>
      <top style="hair"/>
      <bottom style="hair"/>
      <diagonal/>
    </border>
    <border diagonalUp="false" diagonalDown="false">
      <left/>
      <right/>
      <top style="thin"/>
      <bottom style="thin"/>
      <diagonal/>
    </border>
    <border diagonalUp="false" diagonalDown="false">
      <left style="thin"/>
      <right/>
      <top/>
      <bottom style="thin"/>
      <diagonal/>
    </border>
    <border diagonalUp="false" diagonalDown="false">
      <left/>
      <right/>
      <top/>
      <bottom style="thin"/>
      <diagonal/>
    </border>
    <border diagonalUp="false" diagonalDown="false">
      <left style="hair"/>
      <right/>
      <top/>
      <bottom style="hair"/>
      <diagonal/>
    </border>
    <border diagonalUp="false" diagonalDown="false">
      <left style="hair"/>
      <right style="hair"/>
      <top/>
      <bottom style="hair"/>
      <diagonal/>
    </border>
  </borders>
  <cellStyleXfs count="6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7" fontId="0" fillId="0" borderId="0" applyFont="true" applyBorder="false" applyAlignment="false" applyProtection="false"/>
    <xf numFmtId="41" fontId="1" fillId="0" borderId="0" applyFont="true" applyBorder="false" applyAlignment="false" applyProtection="false"/>
    <xf numFmtId="167" fontId="0"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false" applyProtection="false"/>
    <xf numFmtId="164" fontId="4" fillId="3" borderId="0" applyFont="true" applyBorder="false" applyAlignment="false" applyProtection="false"/>
    <xf numFmtId="164" fontId="4" fillId="4" borderId="0" applyFont="true" applyBorder="false" applyAlignment="false" applyProtection="false"/>
    <xf numFmtId="164" fontId="4" fillId="5" borderId="0" applyFont="true" applyBorder="false" applyAlignment="false" applyProtection="false"/>
    <xf numFmtId="164" fontId="4" fillId="6" borderId="0" applyFont="true" applyBorder="false" applyAlignment="false" applyProtection="false"/>
    <xf numFmtId="164" fontId="4" fillId="7" borderId="0" applyFont="true" applyBorder="false" applyAlignment="false" applyProtection="false"/>
    <xf numFmtId="164" fontId="4" fillId="8" borderId="0" applyFont="true" applyBorder="false" applyAlignment="false" applyProtection="false"/>
    <xf numFmtId="164" fontId="4" fillId="9" borderId="0" applyFont="true" applyBorder="false" applyAlignment="false" applyProtection="false"/>
    <xf numFmtId="164" fontId="4" fillId="10" borderId="0" applyFont="true" applyBorder="false" applyAlignment="false" applyProtection="false"/>
    <xf numFmtId="164" fontId="4" fillId="5" borderId="0" applyFont="true" applyBorder="false" applyAlignment="false" applyProtection="false"/>
    <xf numFmtId="164" fontId="4" fillId="8" borderId="0" applyFont="true" applyBorder="false" applyAlignment="false" applyProtection="false"/>
    <xf numFmtId="164" fontId="4" fillId="11" borderId="0" applyFont="true" applyBorder="false" applyAlignment="false" applyProtection="false"/>
    <xf numFmtId="164" fontId="5" fillId="12" borderId="0" applyFont="true" applyBorder="false" applyAlignment="false" applyProtection="false"/>
    <xf numFmtId="164" fontId="5" fillId="9" borderId="0" applyFont="true" applyBorder="false" applyAlignment="false" applyProtection="false"/>
    <xf numFmtId="164" fontId="5" fillId="10" borderId="0" applyFont="true" applyBorder="false" applyAlignment="false" applyProtection="false"/>
    <xf numFmtId="164" fontId="5" fillId="13" borderId="0" applyFont="true" applyBorder="false" applyAlignment="false" applyProtection="false"/>
    <xf numFmtId="164" fontId="5" fillId="14" borderId="0" applyFont="true" applyBorder="false" applyAlignment="false" applyProtection="false"/>
    <xf numFmtId="164" fontId="5" fillId="15" borderId="0" applyFont="true" applyBorder="false" applyAlignment="false" applyProtection="false"/>
    <xf numFmtId="164" fontId="6" fillId="4" borderId="0" applyFont="true" applyBorder="false" applyAlignment="false" applyProtection="false"/>
    <xf numFmtId="164" fontId="7" fillId="16" borderId="1" applyFont="true" applyBorder="true" applyAlignment="false" applyProtection="false"/>
    <xf numFmtId="164" fontId="8" fillId="17" borderId="0" applyFont="true" applyBorder="true" applyAlignment="false" applyProtection="false"/>
    <xf numFmtId="164" fontId="9" fillId="0" borderId="0" applyFont="true" applyBorder="true" applyAlignment="false" applyProtection="false"/>
    <xf numFmtId="164" fontId="10" fillId="7" borderId="1" applyFont="true" applyBorder="true" applyAlignment="false" applyProtection="false"/>
    <xf numFmtId="164" fontId="11" fillId="3" borderId="0" applyFont="true" applyBorder="false" applyAlignment="false" applyProtection="false"/>
    <xf numFmtId="164" fontId="12" fillId="18" borderId="0" applyFont="true" applyBorder="false" applyAlignment="false" applyProtection="false"/>
    <xf numFmtId="164" fontId="0" fillId="19" borderId="2" applyFont="true" applyBorder="true" applyAlignment="false" applyProtection="false"/>
    <xf numFmtId="164" fontId="13" fillId="16" borderId="3" applyFont="true" applyBorder="true" applyAlignment="false" applyProtection="false"/>
    <xf numFmtId="164" fontId="14" fillId="0" borderId="0" applyFont="true" applyBorder="false" applyAlignment="false" applyProtection="false"/>
    <xf numFmtId="164" fontId="15" fillId="0" borderId="0" applyFont="true" applyBorder="false" applyAlignment="false" applyProtection="false"/>
    <xf numFmtId="164" fontId="16" fillId="0" borderId="4" applyFont="true" applyBorder="true" applyAlignment="false" applyProtection="false"/>
    <xf numFmtId="164" fontId="17" fillId="0" borderId="5" applyFont="true" applyBorder="true" applyAlignment="false" applyProtection="false"/>
    <xf numFmtId="164" fontId="18" fillId="0" borderId="6" applyFont="true" applyBorder="true" applyAlignment="false" applyProtection="false"/>
    <xf numFmtId="164" fontId="19" fillId="0" borderId="7" applyFont="true" applyBorder="true" applyAlignment="false" applyProtection="false"/>
    <xf numFmtId="164" fontId="19" fillId="0" borderId="0" applyFont="true" applyBorder="false" applyAlignment="false" applyProtection="false"/>
    <xf numFmtId="164" fontId="20" fillId="0" borderId="0" applyFont="true" applyBorder="false" applyAlignment="false" applyProtection="false"/>
    <xf numFmtId="164" fontId="5" fillId="20" borderId="0" applyFont="true" applyBorder="false" applyAlignment="false" applyProtection="false"/>
    <xf numFmtId="164" fontId="5" fillId="21" borderId="0" applyFont="true" applyBorder="false" applyAlignment="false" applyProtection="false"/>
    <xf numFmtId="164" fontId="5" fillId="22" borderId="0" applyFont="true" applyBorder="false" applyAlignment="false" applyProtection="false"/>
    <xf numFmtId="164" fontId="5" fillId="13" borderId="0" applyFont="true" applyBorder="false" applyAlignment="false" applyProtection="false"/>
    <xf numFmtId="164" fontId="5" fillId="14" borderId="0" applyFont="true" applyBorder="false" applyAlignment="false" applyProtection="false"/>
    <xf numFmtId="164" fontId="5" fillId="23" borderId="0" applyFont="true" applyBorder="false" applyAlignment="false" applyProtection="false"/>
  </cellStyleXfs>
  <cellXfs count="257">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8" xfId="0" applyFont="true" applyBorder="true" applyAlignment="false" applyProtection="false">
      <alignment horizontal="general" vertical="bottom" textRotation="0" wrapText="false" indent="0" shrinkToFit="false"/>
      <protection locked="true" hidden="false"/>
    </xf>
    <xf numFmtId="164" fontId="21" fillId="0" borderId="9" xfId="0" applyFont="true" applyBorder="true" applyAlignment="false" applyProtection="false">
      <alignment horizontal="general" vertical="bottom" textRotation="0" wrapText="false" indent="0" shrinkToFit="false"/>
      <protection locked="true" hidden="false"/>
    </xf>
    <xf numFmtId="164" fontId="0" fillId="0" borderId="9" xfId="0" applyFont="false" applyBorder="true" applyAlignment="false" applyProtection="false">
      <alignment horizontal="general" vertical="bottom" textRotation="0" wrapText="false" indent="0" shrinkToFit="false"/>
      <protection locked="true" hidden="false"/>
    </xf>
    <xf numFmtId="164" fontId="0" fillId="0" borderId="10" xfId="0" applyFont="false" applyBorder="true" applyAlignment="false" applyProtection="false">
      <alignment horizontal="general" vertical="bottom" textRotation="0" wrapText="false" indent="0" shrinkToFit="false"/>
      <protection locked="true" hidden="false"/>
    </xf>
    <xf numFmtId="164" fontId="21" fillId="0" borderId="11" xfId="0" applyFont="true" applyBorder="true" applyAlignment="false" applyProtection="false">
      <alignment horizontal="general" vertical="bottom" textRotation="0" wrapText="false" indent="0" shrinkToFit="false"/>
      <protection locked="true" hidden="false"/>
    </xf>
    <xf numFmtId="164" fontId="22" fillId="0" borderId="0" xfId="0" applyFont="true" applyBorder="true" applyAlignment="true" applyProtection="false">
      <alignment horizontal="center" vertical="bottom" textRotation="0" wrapText="false" indent="0" shrinkToFit="false"/>
      <protection locked="true" hidden="false"/>
    </xf>
    <xf numFmtId="164" fontId="0" fillId="0" borderId="12" xfId="0" applyFont="false" applyBorder="true" applyAlignment="false" applyProtection="false">
      <alignment horizontal="general" vertical="bottom" textRotation="0" wrapText="false" indent="0" shrinkToFit="false"/>
      <protection locked="true" hidden="false"/>
    </xf>
    <xf numFmtId="164" fontId="21" fillId="0" borderId="0" xfId="0" applyFont="true" applyBorder="true" applyAlignment="true" applyProtection="false">
      <alignment horizontal="center" vertical="bottom" textRotation="0" wrapText="false" indent="0" shrinkToFit="false"/>
      <protection locked="true" hidden="false"/>
    </xf>
    <xf numFmtId="164" fontId="21" fillId="0" borderId="0" xfId="0" applyFont="true" applyBorder="true" applyAlignment="true" applyProtection="false">
      <alignment horizontal="left" vertical="bottom" textRotation="0" wrapText="false" indent="0" shrinkToFit="false"/>
      <protection locked="true" hidden="false"/>
    </xf>
    <xf numFmtId="164" fontId="21" fillId="0" borderId="0" xfId="0" applyFont="true" applyBorder="true" applyAlignment="true" applyProtection="false">
      <alignment horizontal="justify" vertical="center" textRotation="0" wrapText="true" indent="0" shrinkToFit="false"/>
      <protection locked="true" hidden="false"/>
    </xf>
    <xf numFmtId="164" fontId="21" fillId="0" borderId="0" xfId="0" applyFont="true" applyBorder="true" applyAlignment="true" applyProtection="false">
      <alignment horizontal="justify" vertical="bottom" textRotation="0" wrapText="false" indent="0" shrinkToFit="false"/>
      <protection locked="true" hidden="false"/>
    </xf>
    <xf numFmtId="164" fontId="22" fillId="4" borderId="13" xfId="0" applyFont="true" applyBorder="true" applyAlignment="true" applyProtection="false">
      <alignment horizontal="justify" vertical="center" textRotation="0" wrapText="false" indent="0" shrinkToFit="false"/>
      <protection locked="true" hidden="false"/>
    </xf>
    <xf numFmtId="164" fontId="23" fillId="0" borderId="0" xfId="0" applyFont="true" applyBorder="true" applyAlignment="true" applyProtection="false">
      <alignment horizontal="justify" vertical="center" textRotation="0" wrapText="true" indent="0" shrinkToFit="false"/>
      <protection locked="true" hidden="false"/>
    </xf>
    <xf numFmtId="164" fontId="21" fillId="0" borderId="0" xfId="0" applyFont="true" applyBorder="true" applyAlignment="true" applyProtection="false">
      <alignment horizontal="justify" vertical="center" textRotation="0" wrapText="false" indent="0" shrinkToFit="false"/>
      <protection locked="true" hidden="false"/>
    </xf>
    <xf numFmtId="164" fontId="22" fillId="0" borderId="13" xfId="0" applyFont="true" applyBorder="true" applyAlignment="true" applyProtection="false">
      <alignment horizontal="justify" vertical="center" textRotation="0" wrapText="false" indent="0" shrinkToFit="false"/>
      <protection locked="true" hidden="false"/>
    </xf>
    <xf numFmtId="164" fontId="21" fillId="0" borderId="0" xfId="0" applyFont="true" applyBorder="true" applyAlignment="true" applyProtection="false">
      <alignment horizontal="center" vertical="center" textRotation="0" wrapText="false" indent="0" shrinkToFit="false"/>
      <protection locked="true" hidden="false"/>
    </xf>
    <xf numFmtId="164" fontId="21" fillId="0" borderId="0" xfId="0" applyFont="true" applyBorder="true" applyAlignment="true" applyProtection="false">
      <alignment horizontal="justify" vertical="top" textRotation="0" wrapText="false" indent="0" shrinkToFit="false"/>
      <protection locked="true" hidden="false"/>
    </xf>
    <xf numFmtId="164" fontId="21" fillId="0" borderId="0" xfId="0" applyFont="true" applyBorder="true" applyAlignment="true" applyProtection="false">
      <alignment horizontal="justify" vertical="top" textRotation="0" wrapText="true" indent="0" shrinkToFit="false"/>
      <protection locked="true" hidden="false"/>
    </xf>
    <xf numFmtId="164" fontId="21" fillId="0" borderId="14" xfId="0" applyFont="true" applyBorder="true" applyAlignment="false" applyProtection="false">
      <alignment horizontal="general" vertical="bottom" textRotation="0" wrapText="false" indent="0" shrinkToFit="false"/>
      <protection locked="true" hidden="false"/>
    </xf>
    <xf numFmtId="164" fontId="21" fillId="0" borderId="15" xfId="0" applyFont="true" applyBorder="true" applyAlignment="false" applyProtection="false">
      <alignment horizontal="general" vertical="bottom" textRotation="0" wrapText="false" indent="0" shrinkToFit="false"/>
      <protection locked="true" hidden="false"/>
    </xf>
    <xf numFmtId="164" fontId="0" fillId="0" borderId="15" xfId="0" applyFont="false" applyBorder="true" applyAlignment="false" applyProtection="false">
      <alignment horizontal="general" vertical="bottom" textRotation="0" wrapText="false" indent="0" shrinkToFit="false"/>
      <protection locked="true" hidden="false"/>
    </xf>
    <xf numFmtId="164" fontId="0" fillId="0" borderId="16" xfId="0" applyFont="false" applyBorder="true" applyAlignment="false" applyProtection="false">
      <alignment horizontal="general" vertical="bottom"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4" fontId="25" fillId="24" borderId="0" xfId="0" applyFont="true" applyBorder="false" applyAlignment="false" applyProtection="false">
      <alignment horizontal="general" vertical="bottom" textRotation="0" wrapText="false" indent="0" shrinkToFit="false"/>
      <protection locked="true" hidden="false"/>
    </xf>
    <xf numFmtId="164" fontId="26" fillId="0" borderId="0" xfId="0" applyFont="true" applyBorder="true" applyAlignment="true" applyProtection="false">
      <alignment horizontal="center" vertical="center" textRotation="0" wrapText="true" indent="0" shrinkToFit="false"/>
      <protection locked="true" hidden="false"/>
    </xf>
    <xf numFmtId="164" fontId="24" fillId="0" borderId="13" xfId="0" applyFont="true" applyBorder="true" applyAlignment="true" applyProtection="false">
      <alignment horizontal="left" vertical="center" textRotation="0" wrapText="true" indent="0" shrinkToFit="false"/>
      <protection locked="true" hidden="false"/>
    </xf>
    <xf numFmtId="164" fontId="27" fillId="0" borderId="13" xfId="0" applyFont="true" applyBorder="true" applyAlignment="true" applyProtection="false">
      <alignment horizontal="center" vertical="center" textRotation="0" wrapText="true" indent="0" shrinkToFit="false"/>
      <protection locked="true" hidden="false"/>
    </xf>
    <xf numFmtId="164" fontId="27" fillId="0" borderId="17" xfId="0" applyFont="true" applyBorder="true" applyAlignment="true" applyProtection="false">
      <alignment horizontal="left" vertical="center" textRotation="0" wrapText="true" indent="0" shrinkToFit="false"/>
      <protection locked="true" hidden="false"/>
    </xf>
    <xf numFmtId="164" fontId="22" fillId="18" borderId="13" xfId="0" applyFont="true" applyBorder="true" applyAlignment="true" applyProtection="false">
      <alignment horizontal="left" vertical="center" textRotation="0" wrapText="true" indent="0" shrinkToFit="false"/>
      <protection locked="true" hidden="false"/>
    </xf>
    <xf numFmtId="164" fontId="24" fillId="0" borderId="13" xfId="0" applyFont="true" applyBorder="true" applyAlignment="true" applyProtection="false">
      <alignment horizontal="center" vertical="center" textRotation="0" wrapText="true" indent="0" shrinkToFit="false"/>
      <protection locked="true" hidden="false"/>
    </xf>
    <xf numFmtId="165" fontId="28" fillId="0" borderId="13" xfId="0" applyFont="true" applyBorder="true" applyAlignment="true" applyProtection="false">
      <alignment horizontal="center" vertical="center" textRotation="0" wrapText="true" indent="0" shrinkToFit="false"/>
      <protection locked="true" hidden="false"/>
    </xf>
    <xf numFmtId="164" fontId="28" fillId="0" borderId="13" xfId="0" applyFont="true" applyBorder="true" applyAlignment="true" applyProtection="false">
      <alignment horizontal="center" vertical="center" textRotation="0" wrapText="true" indent="0" shrinkToFit="false"/>
      <protection locked="true" hidden="false"/>
    </xf>
    <xf numFmtId="164" fontId="22" fillId="0" borderId="13" xfId="0" applyFont="true" applyBorder="true" applyAlignment="true" applyProtection="false">
      <alignment horizontal="center" vertical="center" textRotation="0" wrapText="true" indent="0" shrinkToFit="false"/>
      <protection locked="true" hidden="false"/>
    </xf>
    <xf numFmtId="164" fontId="24" fillId="18" borderId="18" xfId="0" applyFont="true" applyBorder="true" applyAlignment="true" applyProtection="false">
      <alignment horizontal="center" vertical="center" textRotation="0" wrapText="true" indent="0" shrinkToFit="false"/>
      <protection locked="true" hidden="false"/>
    </xf>
    <xf numFmtId="164" fontId="24" fillId="18" borderId="13" xfId="0" applyFont="true" applyBorder="true" applyAlignment="true" applyProtection="false">
      <alignment horizontal="center" vertical="center" textRotation="0" wrapText="true" indent="0" shrinkToFit="false"/>
      <protection locked="true" hidden="false"/>
    </xf>
    <xf numFmtId="164" fontId="24" fillId="18" borderId="13" xfId="0" applyFont="true" applyBorder="true" applyAlignment="true" applyProtection="false">
      <alignment horizontal="center" vertical="center" textRotation="0" wrapText="true" indent="0" shrinkToFit="false"/>
      <protection locked="true" hidden="false"/>
    </xf>
    <xf numFmtId="164" fontId="0" fillId="0" borderId="13" xfId="0" applyFont="true" applyBorder="true" applyAlignment="true" applyProtection="false">
      <alignment horizontal="center" vertical="center" textRotation="0" wrapText="true" indent="0" shrinkToFit="false"/>
      <protection locked="true" hidden="false"/>
    </xf>
    <xf numFmtId="166" fontId="24" fillId="0" borderId="13" xfId="0" applyFont="true" applyBorder="true" applyAlignment="true" applyProtection="false">
      <alignment horizontal="center" vertical="center" textRotation="0" wrapText="true" indent="0" shrinkToFit="false"/>
      <protection locked="true" hidden="false"/>
    </xf>
    <xf numFmtId="164" fontId="24" fillId="25" borderId="13" xfId="0" applyFont="true" applyBorder="true" applyAlignment="true" applyProtection="false">
      <alignment horizontal="center" vertical="center" textRotation="0" wrapText="false" indent="0" shrinkToFit="false"/>
      <protection locked="true" hidden="false"/>
    </xf>
    <xf numFmtId="164" fontId="25" fillId="0" borderId="0" xfId="0" applyFont="true" applyBorder="true" applyAlignment="true" applyProtection="false">
      <alignment horizontal="general" vertical="center" textRotation="0" wrapText="false" indent="0" shrinkToFit="false"/>
      <protection locked="true" hidden="false"/>
    </xf>
    <xf numFmtId="168" fontId="25" fillId="0" borderId="0" xfId="15" applyFont="true" applyBorder="true" applyAlignment="true" applyProtection="true">
      <alignment horizontal="center" vertical="center" textRotation="0" wrapText="false" indent="0" shrinkToFit="false"/>
      <protection locked="true" hidden="false"/>
    </xf>
    <xf numFmtId="167" fontId="25" fillId="0" borderId="0" xfId="17" applyFont="true" applyBorder="true" applyAlignment="true" applyProtection="true">
      <alignment horizontal="general" vertical="center" textRotation="0" wrapText="false" indent="0" shrinkToFit="false"/>
      <protection locked="true" hidden="false"/>
    </xf>
    <xf numFmtId="164" fontId="25" fillId="0" borderId="13" xfId="0" applyFont="true" applyBorder="true" applyAlignment="true" applyProtection="false">
      <alignment horizontal="justify" vertical="center" textRotation="0" wrapText="true" indent="0" shrinkToFit="false"/>
      <protection locked="true" hidden="false"/>
    </xf>
    <xf numFmtId="164" fontId="29" fillId="0" borderId="13" xfId="0" applyFont="true" applyBorder="true" applyAlignment="true" applyProtection="false">
      <alignment horizontal="center" vertical="center" textRotation="0" wrapText="true" indent="0" shrinkToFit="false"/>
      <protection locked="true" hidden="false"/>
    </xf>
    <xf numFmtId="164" fontId="29" fillId="25" borderId="13" xfId="0" applyFont="true" applyBorder="true" applyAlignment="true" applyProtection="false">
      <alignment horizontal="center" vertical="center" textRotation="0" wrapText="true" indent="0" shrinkToFit="false"/>
      <protection locked="true" hidden="false"/>
    </xf>
    <xf numFmtId="164" fontId="24" fillId="0" borderId="0" xfId="0" applyFont="true" applyBorder="true" applyAlignment="true" applyProtection="false">
      <alignment horizontal="center" vertical="center" textRotation="0" wrapText="true" indent="0" shrinkToFit="false"/>
      <protection locked="true" hidden="false"/>
    </xf>
    <xf numFmtId="169" fontId="31" fillId="0" borderId="13" xfId="0" applyFont="true" applyBorder="true" applyAlignment="true" applyProtection="false">
      <alignment horizontal="right" vertical="center" textRotation="0" wrapText="true" indent="0" shrinkToFit="false"/>
      <protection locked="true" hidden="false"/>
    </xf>
    <xf numFmtId="170" fontId="22" fillId="26" borderId="13" xfId="0" applyFont="true" applyBorder="true" applyAlignment="true" applyProtection="false">
      <alignment horizontal="right" vertical="center" textRotation="0" wrapText="false" indent="0" shrinkToFit="false"/>
      <protection locked="true" hidden="false"/>
    </xf>
    <xf numFmtId="164" fontId="27" fillId="0" borderId="13" xfId="0" applyFont="true" applyBorder="true" applyAlignment="true" applyProtection="false">
      <alignment horizontal="left" vertical="center" textRotation="0" wrapText="true" indent="0" shrinkToFit="false"/>
      <protection locked="true" hidden="false"/>
    </xf>
    <xf numFmtId="169" fontId="31" fillId="0" borderId="13" xfId="0" applyFont="true" applyBorder="true" applyAlignment="true" applyProtection="false">
      <alignment horizontal="right" vertical="center" textRotation="0" wrapText="false" indent="0" shrinkToFit="false"/>
      <protection locked="true" hidden="false"/>
    </xf>
    <xf numFmtId="165" fontId="31" fillId="0" borderId="13" xfId="0" applyFont="true" applyBorder="true" applyAlignment="true" applyProtection="false">
      <alignment horizontal="right" vertical="center" textRotation="0" wrapText="true" indent="0" shrinkToFit="false"/>
      <protection locked="true" hidden="false"/>
    </xf>
    <xf numFmtId="164" fontId="32" fillId="0" borderId="13" xfId="0" applyFont="true" applyBorder="true" applyAlignment="true" applyProtection="false">
      <alignment horizontal="left" vertical="center" textRotation="0" wrapText="true" indent="0" shrinkToFit="false"/>
      <protection locked="true" hidden="false"/>
    </xf>
    <xf numFmtId="164" fontId="33" fillId="0" borderId="13" xfId="0" applyFont="true" applyBorder="true" applyAlignment="true" applyProtection="false">
      <alignment horizontal="center" vertical="center" textRotation="0" wrapText="true" indent="0" shrinkToFit="false"/>
      <protection locked="true" hidden="false"/>
    </xf>
    <xf numFmtId="171" fontId="33" fillId="0" borderId="13" xfId="0" applyFont="true" applyBorder="true" applyAlignment="true" applyProtection="false">
      <alignment horizontal="center" vertical="center" textRotation="0" wrapText="true" indent="0" shrinkToFit="false"/>
      <protection locked="true" hidden="false"/>
    </xf>
    <xf numFmtId="164" fontId="0" fillId="25" borderId="13" xfId="0" applyFont="true" applyBorder="true" applyAlignment="true" applyProtection="false">
      <alignment horizontal="center" vertical="center" textRotation="0" wrapText="false" indent="0" shrinkToFit="false"/>
      <protection locked="true" hidden="false"/>
    </xf>
    <xf numFmtId="164" fontId="25" fillId="0" borderId="13" xfId="0" applyFont="true" applyBorder="true" applyAlignment="true" applyProtection="false">
      <alignment horizontal="left" vertical="center" textRotation="0" wrapText="true" indent="0" shrinkToFit="false"/>
      <protection locked="true" hidden="false"/>
    </xf>
    <xf numFmtId="164" fontId="24" fillId="25" borderId="13" xfId="0" applyFont="true" applyBorder="true" applyAlignment="true" applyProtection="false">
      <alignment horizontal="left" vertical="bottom" textRotation="0" wrapText="true" indent="0" shrinkToFit="false"/>
      <protection locked="true" hidden="false"/>
    </xf>
    <xf numFmtId="164" fontId="30" fillId="0" borderId="13" xfId="0" applyFont="true" applyBorder="true" applyAlignment="true" applyProtection="false">
      <alignment horizontal="center" vertical="center" textRotation="0" wrapText="true" indent="0" shrinkToFit="false"/>
      <protection locked="true" hidden="false"/>
    </xf>
    <xf numFmtId="164" fontId="22" fillId="18" borderId="17" xfId="0" applyFont="true" applyBorder="true" applyAlignment="true" applyProtection="false">
      <alignment horizontal="center" vertical="center" textRotation="0" wrapText="true" indent="0" shrinkToFit="false"/>
      <protection locked="true" hidden="false"/>
    </xf>
    <xf numFmtId="164" fontId="22" fillId="18" borderId="13" xfId="0" applyFont="true" applyBorder="true" applyAlignment="true" applyProtection="false">
      <alignment horizontal="center" vertical="center" textRotation="0" wrapText="true" indent="0" shrinkToFit="false"/>
      <protection locked="true" hidden="false"/>
    </xf>
    <xf numFmtId="164" fontId="25" fillId="0" borderId="0" xfId="0" applyFont="true" applyBorder="false" applyAlignment="true" applyProtection="false">
      <alignment horizontal="left" vertical="bottom" textRotation="0" wrapText="false" indent="0" shrinkToFit="false"/>
      <protection locked="true" hidden="false"/>
    </xf>
    <xf numFmtId="172" fontId="24" fillId="0" borderId="13" xfId="0" applyFont="true" applyBorder="true" applyAlignment="true" applyProtection="false">
      <alignment horizontal="general" vertical="center" textRotation="0" wrapText="false" indent="0" shrinkToFit="false"/>
      <protection locked="true" hidden="false"/>
    </xf>
    <xf numFmtId="164" fontId="27" fillId="0" borderId="13" xfId="0" applyFont="true" applyBorder="true" applyAlignment="true" applyProtection="false">
      <alignment horizontal="justify" vertical="center" textRotation="0" wrapText="true" indent="0" shrinkToFit="false"/>
      <protection locked="true" hidden="false"/>
    </xf>
    <xf numFmtId="168" fontId="24" fillId="0" borderId="13" xfId="0" applyFont="true" applyBorder="true" applyAlignment="true" applyProtection="false">
      <alignment horizontal="center" vertical="center" textRotation="0" wrapText="false" indent="0" shrinkToFit="false"/>
      <protection locked="true" hidden="false"/>
    </xf>
    <xf numFmtId="164" fontId="27" fillId="0" borderId="19" xfId="0" applyFont="true" applyBorder="true" applyAlignment="true" applyProtection="false">
      <alignment horizontal="justify" vertical="center" textRotation="0" wrapText="true" indent="0" shrinkToFit="false"/>
      <protection locked="true" hidden="false"/>
    </xf>
    <xf numFmtId="172" fontId="22" fillId="18" borderId="13" xfId="0" applyFont="true" applyBorder="true" applyAlignment="true" applyProtection="false">
      <alignment horizontal="general" vertical="center" textRotation="0" wrapText="false" indent="0" shrinkToFit="false"/>
      <protection locked="true" hidden="false"/>
    </xf>
    <xf numFmtId="164" fontId="24" fillId="25" borderId="13" xfId="0" applyFont="true" applyBorder="true" applyAlignment="true" applyProtection="false">
      <alignment horizontal="right" vertical="center" textRotation="0" wrapText="true" indent="0" shrinkToFit="false"/>
      <protection locked="true" hidden="false"/>
    </xf>
    <xf numFmtId="164" fontId="24" fillId="24" borderId="13" xfId="0" applyFont="true" applyBorder="true" applyAlignment="true" applyProtection="false">
      <alignment horizontal="center" vertical="center" textRotation="0" wrapText="true" indent="0" shrinkToFit="false"/>
      <protection locked="true" hidden="false"/>
    </xf>
    <xf numFmtId="164" fontId="27" fillId="24" borderId="13" xfId="0" applyFont="true" applyBorder="true" applyAlignment="true" applyProtection="false">
      <alignment horizontal="left" vertical="center" textRotation="0" wrapText="true" indent="0" shrinkToFit="false"/>
      <protection locked="true" hidden="false"/>
    </xf>
    <xf numFmtId="164" fontId="24" fillId="24" borderId="13" xfId="0" applyFont="true" applyBorder="true" applyAlignment="true" applyProtection="false">
      <alignment horizontal="right" vertical="center" textRotation="0" wrapText="true" indent="0" shrinkToFit="false"/>
      <protection locked="true" hidden="false"/>
    </xf>
    <xf numFmtId="164" fontId="24" fillId="24" borderId="13" xfId="0" applyFont="true" applyBorder="true" applyAlignment="true" applyProtection="false">
      <alignment horizontal="left" vertical="center" textRotation="0" wrapText="true" indent="0" shrinkToFit="false"/>
      <protection locked="true" hidden="false"/>
    </xf>
    <xf numFmtId="164" fontId="24" fillId="27" borderId="13" xfId="0" applyFont="true" applyBorder="true" applyAlignment="true" applyProtection="false">
      <alignment horizontal="left" vertical="center" textRotation="0" wrapText="true" indent="0" shrinkToFit="false"/>
      <protection locked="true" hidden="false"/>
    </xf>
    <xf numFmtId="164" fontId="24" fillId="27" borderId="13" xfId="0" applyFont="true" applyBorder="true" applyAlignment="true" applyProtection="false">
      <alignment horizontal="right" vertical="center" textRotation="0" wrapText="true" indent="0" shrinkToFit="false"/>
      <protection locked="true" hidden="false"/>
    </xf>
    <xf numFmtId="164" fontId="24" fillId="18" borderId="13" xfId="0" applyFont="true" applyBorder="true" applyAlignment="true" applyProtection="false">
      <alignment horizontal="left" vertical="center" textRotation="0" wrapText="true" indent="0" shrinkToFit="false"/>
      <protection locked="true" hidden="false"/>
    </xf>
    <xf numFmtId="171" fontId="24" fillId="18" borderId="13" xfId="0" applyFont="true" applyBorder="true" applyAlignment="true" applyProtection="false">
      <alignment horizontal="right" vertical="center" textRotation="0" wrapText="true" indent="0" shrinkToFit="false"/>
      <protection locked="true" hidden="false"/>
    </xf>
    <xf numFmtId="164" fontId="37" fillId="25" borderId="13" xfId="0" applyFont="true" applyBorder="true" applyAlignment="true" applyProtection="false">
      <alignment horizontal="left" vertical="center" textRotation="0" wrapText="true" indent="0" shrinkToFit="false"/>
      <protection locked="true" hidden="false"/>
    </xf>
    <xf numFmtId="164" fontId="27" fillId="18" borderId="13" xfId="0" applyFont="true" applyBorder="true" applyAlignment="true" applyProtection="false">
      <alignment horizontal="left" vertical="center" textRotation="0" wrapText="true" indent="0" shrinkToFit="false"/>
      <protection locked="true" hidden="false"/>
    </xf>
    <xf numFmtId="172" fontId="27" fillId="18" borderId="13" xfId="0" applyFont="true" applyBorder="true" applyAlignment="true" applyProtection="false">
      <alignment horizontal="right" vertical="center" textRotation="0" wrapText="true" indent="0" shrinkToFit="false"/>
      <protection locked="true" hidden="false"/>
    </xf>
    <xf numFmtId="164" fontId="37" fillId="25" borderId="13" xfId="0" applyFont="true" applyBorder="true" applyAlignment="true" applyProtection="false">
      <alignment horizontal="center" vertical="center" textRotation="0" wrapText="true" indent="0" shrinkToFit="false"/>
      <protection locked="true" hidden="false"/>
    </xf>
    <xf numFmtId="164" fontId="0" fillId="24" borderId="13" xfId="0" applyFont="true" applyBorder="true" applyAlignment="true" applyProtection="false">
      <alignment horizontal="justify" vertical="center" textRotation="0" wrapText="true" indent="0" shrinkToFit="false"/>
      <protection locked="true" hidden="false"/>
    </xf>
    <xf numFmtId="164" fontId="22" fillId="18" borderId="13" xfId="0" applyFont="true" applyBorder="true" applyAlignment="true" applyProtection="false">
      <alignment horizontal="left" vertical="center" textRotation="0" wrapText="false" indent="0" shrinkToFit="false"/>
      <protection locked="true" hidden="false"/>
    </xf>
    <xf numFmtId="164" fontId="22" fillId="0" borderId="13" xfId="0" applyFont="true" applyBorder="true" applyAlignment="true" applyProtection="false">
      <alignment horizontal="center" vertical="center" textRotation="0" wrapText="false" indent="0" shrinkToFit="false"/>
      <protection locked="true" hidden="false"/>
    </xf>
    <xf numFmtId="164" fontId="24" fillId="0" borderId="13" xfId="0" applyFont="true" applyBorder="true" applyAlignment="true" applyProtection="false">
      <alignment horizontal="center" vertical="center" textRotation="0" wrapText="false" indent="0" shrinkToFit="false"/>
      <protection locked="true" hidden="false"/>
    </xf>
    <xf numFmtId="164" fontId="27" fillId="0" borderId="13" xfId="0" applyFont="true" applyBorder="true" applyAlignment="true" applyProtection="false">
      <alignment horizontal="justify" vertical="center" textRotation="0" wrapText="true" indent="0" shrinkToFit="false"/>
      <protection locked="true" hidden="false"/>
    </xf>
    <xf numFmtId="173" fontId="24" fillId="28" borderId="13" xfId="0" applyFont="true" applyBorder="true" applyAlignment="true" applyProtection="false">
      <alignment horizontal="center" vertical="center" textRotation="0" wrapText="false" indent="0" shrinkToFit="false"/>
      <protection locked="true" hidden="false"/>
    </xf>
    <xf numFmtId="171" fontId="24" fillId="0" borderId="13" xfId="0" applyFont="true" applyBorder="true" applyAlignment="true" applyProtection="false">
      <alignment horizontal="right" vertical="center" textRotation="0" wrapText="true" indent="0" shrinkToFit="false"/>
      <protection locked="true" hidden="false"/>
    </xf>
    <xf numFmtId="168" fontId="27" fillId="0" borderId="13" xfId="0" applyFont="true" applyBorder="true" applyAlignment="true" applyProtection="false">
      <alignment horizontal="justify" vertical="center" textRotation="0" wrapText="true" indent="0" shrinkToFit="false"/>
      <protection locked="true" hidden="false"/>
    </xf>
    <xf numFmtId="174" fontId="24" fillId="28" borderId="13" xfId="0" applyFont="true" applyBorder="true" applyAlignment="true" applyProtection="false">
      <alignment horizontal="center" vertical="center" textRotation="0" wrapText="false" indent="0" shrinkToFit="false"/>
      <protection locked="true" hidden="false"/>
    </xf>
    <xf numFmtId="164" fontId="24" fillId="0" borderId="20" xfId="0" applyFont="true" applyBorder="true" applyAlignment="true" applyProtection="false">
      <alignment horizontal="right" vertical="center" textRotation="0" wrapText="false" indent="0" shrinkToFit="false"/>
      <protection locked="true" hidden="false"/>
    </xf>
    <xf numFmtId="173" fontId="24" fillId="0" borderId="20" xfId="0" applyFont="true" applyBorder="true" applyAlignment="true" applyProtection="false">
      <alignment horizontal="center" vertical="center" textRotation="0" wrapText="false" indent="0" shrinkToFit="false"/>
      <protection locked="true" hidden="false"/>
    </xf>
    <xf numFmtId="171" fontId="24" fillId="0" borderId="20" xfId="0" applyFont="true" applyBorder="true" applyAlignment="true" applyProtection="false">
      <alignment horizontal="right" vertical="center" textRotation="0" wrapText="false" indent="0" shrinkToFit="false"/>
      <protection locked="true" hidden="false"/>
    </xf>
    <xf numFmtId="164" fontId="24" fillId="0" borderId="21" xfId="0" applyFont="true" applyBorder="true" applyAlignment="true" applyProtection="false">
      <alignment horizontal="center" vertical="bottom" textRotation="0" wrapText="false" indent="0" shrinkToFit="false"/>
      <protection locked="true" hidden="false"/>
    </xf>
    <xf numFmtId="164" fontId="24" fillId="0" borderId="21" xfId="0" applyFont="true" applyBorder="true" applyAlignment="true" applyProtection="false">
      <alignment horizontal="center" vertical="center" textRotation="0" wrapText="true" indent="0" shrinkToFit="false"/>
      <protection locked="true" hidden="false"/>
    </xf>
    <xf numFmtId="168" fontId="24" fillId="0" borderId="21" xfId="0" applyFont="true" applyBorder="true" applyAlignment="true" applyProtection="false">
      <alignment horizontal="center" vertical="center" textRotation="0" wrapText="true" indent="0" shrinkToFit="false"/>
      <protection locked="true" hidden="false"/>
    </xf>
    <xf numFmtId="172" fontId="24" fillId="0" borderId="21" xfId="0" applyFont="true" applyBorder="true" applyAlignment="true" applyProtection="false">
      <alignment horizontal="right" vertical="bottom" textRotation="0" wrapText="false" indent="0" shrinkToFit="false"/>
      <protection locked="true" hidden="false"/>
    </xf>
    <xf numFmtId="164" fontId="43" fillId="0" borderId="0" xfId="0" applyFont="true" applyBorder="true" applyAlignment="true" applyProtection="false">
      <alignment horizontal="center" vertical="bottom" textRotation="0" wrapText="false" indent="0" shrinkToFit="false"/>
      <protection locked="true" hidden="false"/>
    </xf>
    <xf numFmtId="164" fontId="44" fillId="0" borderId="0" xfId="0" applyFont="true" applyBorder="true" applyAlignment="true" applyProtection="false">
      <alignment horizontal="left" vertical="center" textRotation="0" wrapText="true" indent="0" shrinkToFit="false"/>
      <protection locked="true" hidden="false"/>
    </xf>
    <xf numFmtId="172" fontId="43" fillId="0" borderId="0" xfId="0" applyFont="true" applyBorder="true" applyAlignment="true" applyProtection="false">
      <alignment horizontal="right" vertical="bottom" textRotation="0" wrapText="false" indent="0" shrinkToFit="false"/>
      <protection locked="true" hidden="false"/>
    </xf>
    <xf numFmtId="164" fontId="24" fillId="18" borderId="13" xfId="0" applyFont="true" applyBorder="true" applyAlignment="true" applyProtection="false">
      <alignment horizontal="right" vertical="center" textRotation="0" wrapText="false" indent="0" shrinkToFit="false"/>
      <protection locked="true" hidden="false"/>
    </xf>
    <xf numFmtId="168" fontId="24" fillId="18" borderId="13" xfId="0" applyFont="true" applyBorder="true" applyAlignment="true" applyProtection="false">
      <alignment horizontal="center" vertical="center" textRotation="0" wrapText="false" indent="0" shrinkToFit="false"/>
      <protection locked="true" hidden="false"/>
    </xf>
    <xf numFmtId="172" fontId="24" fillId="18" borderId="13" xfId="0" applyFont="true" applyBorder="true" applyAlignment="true" applyProtection="false">
      <alignment horizontal="right" vertical="center" textRotation="0" wrapText="false" indent="0" shrinkToFit="false"/>
      <protection locked="true" hidden="false"/>
    </xf>
    <xf numFmtId="164" fontId="24" fillId="0" borderId="0" xfId="0" applyFont="true" applyBorder="true" applyAlignment="true" applyProtection="false">
      <alignment horizontal="right" vertical="center" textRotation="0" wrapText="false" indent="0" shrinkToFit="false"/>
      <protection locked="true" hidden="false"/>
    </xf>
    <xf numFmtId="172" fontId="24" fillId="0" borderId="0" xfId="0" applyFont="true" applyBorder="true" applyAlignment="true" applyProtection="false">
      <alignment horizontal="right" vertical="center" textRotation="0" wrapText="false" indent="0" shrinkToFit="false"/>
      <protection locked="true" hidden="false"/>
    </xf>
    <xf numFmtId="164" fontId="45" fillId="25" borderId="17" xfId="0" applyFont="true" applyBorder="true" applyAlignment="true" applyProtection="false">
      <alignment horizontal="right" vertical="center"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4" fontId="46" fillId="25" borderId="13" xfId="0" applyFont="true" applyBorder="true" applyAlignment="true" applyProtection="false">
      <alignment horizontal="left" vertical="center" textRotation="0" wrapText="true" indent="0" shrinkToFit="false"/>
      <protection locked="true" hidden="false"/>
    </xf>
    <xf numFmtId="164" fontId="22" fillId="0" borderId="13" xfId="0" applyFont="true" applyBorder="true" applyAlignment="true" applyProtection="false">
      <alignment horizontal="justify" vertical="center" textRotation="0" wrapText="true" indent="0" shrinkToFit="false"/>
      <protection locked="true" hidden="false"/>
    </xf>
    <xf numFmtId="164" fontId="22" fillId="18" borderId="18" xfId="0" applyFont="true" applyBorder="true" applyAlignment="true" applyProtection="false">
      <alignment horizontal="center" vertical="center" textRotation="0" wrapText="false" indent="0" shrinkToFit="false"/>
      <protection locked="true" hidden="false"/>
    </xf>
    <xf numFmtId="164" fontId="24" fillId="0" borderId="18" xfId="0" applyFont="true" applyBorder="true" applyAlignment="true" applyProtection="false">
      <alignment horizontal="center" vertical="center" textRotation="0" wrapText="false" indent="0" shrinkToFit="false"/>
      <protection locked="true" hidden="false"/>
    </xf>
    <xf numFmtId="164" fontId="24" fillId="0" borderId="13" xfId="0" applyFont="true" applyBorder="true" applyAlignment="true" applyProtection="false">
      <alignment horizontal="left" vertical="center" textRotation="0" wrapText="true" indent="0" shrinkToFit="false"/>
      <protection locked="true" hidden="false"/>
    </xf>
    <xf numFmtId="168" fontId="24" fillId="28" borderId="13" xfId="0" applyFont="true" applyBorder="true" applyAlignment="true" applyProtection="false">
      <alignment horizontal="right" vertical="center" textRotation="0" wrapText="false" indent="0" shrinkToFit="false"/>
      <protection locked="true" hidden="false"/>
    </xf>
    <xf numFmtId="172" fontId="24" fillId="0" borderId="13" xfId="0" applyFont="true" applyBorder="true" applyAlignment="true" applyProtection="false">
      <alignment horizontal="right" vertical="center" textRotation="0" wrapText="false" indent="0" shrinkToFit="false"/>
      <protection locked="true" hidden="false"/>
    </xf>
    <xf numFmtId="164" fontId="24" fillId="0" borderId="13" xfId="0" applyFont="true" applyBorder="true" applyAlignment="true" applyProtection="false">
      <alignment horizontal="right" vertical="center" textRotation="0" wrapText="true" indent="0" shrinkToFit="false"/>
      <protection locked="true" hidden="false"/>
    </xf>
    <xf numFmtId="175" fontId="24" fillId="0" borderId="13" xfId="0" applyFont="true" applyBorder="true" applyAlignment="true" applyProtection="false">
      <alignment horizontal="left" vertical="center" textRotation="0" wrapText="true" indent="0" shrinkToFit="false"/>
      <protection locked="true" hidden="false"/>
    </xf>
    <xf numFmtId="176" fontId="24" fillId="0" borderId="13" xfId="0" applyFont="true" applyBorder="true" applyAlignment="true" applyProtection="false">
      <alignment horizontal="left" vertical="center" textRotation="0" wrapText="true" indent="0" shrinkToFit="false"/>
      <protection locked="true" hidden="false"/>
    </xf>
    <xf numFmtId="174" fontId="24" fillId="0" borderId="13" xfId="0" applyFont="true" applyBorder="true" applyAlignment="true" applyProtection="false">
      <alignment horizontal="right" vertical="center" textRotation="0" wrapText="false" indent="0" shrinkToFit="false"/>
      <protection locked="true" hidden="false"/>
    </xf>
    <xf numFmtId="174" fontId="24" fillId="18" borderId="13" xfId="0" applyFont="true" applyBorder="true" applyAlignment="true" applyProtection="false">
      <alignment horizontal="right" vertical="center" textRotation="0" wrapText="false" indent="0" shrinkToFit="false"/>
      <protection locked="true" hidden="false"/>
    </xf>
    <xf numFmtId="164" fontId="24" fillId="25" borderId="18" xfId="0" applyFont="true" applyBorder="true" applyAlignment="true" applyProtection="false">
      <alignment horizontal="right" vertical="center" textRotation="0" wrapText="false" indent="0" shrinkToFit="false"/>
      <protection locked="true" hidden="false"/>
    </xf>
    <xf numFmtId="164" fontId="0" fillId="25" borderId="22" xfId="0" applyFont="false" applyBorder="true" applyAlignment="true" applyProtection="false">
      <alignment horizontal="right" vertical="center" textRotation="0" wrapText="false" indent="0" shrinkToFit="false"/>
      <protection locked="true" hidden="false"/>
    </xf>
    <xf numFmtId="168" fontId="24" fillId="25" borderId="22" xfId="0" applyFont="true" applyBorder="true" applyAlignment="true" applyProtection="false">
      <alignment horizontal="right" vertical="center" textRotation="0" wrapText="false" indent="0" shrinkToFit="false"/>
      <protection locked="true" hidden="false"/>
    </xf>
    <xf numFmtId="172" fontId="24" fillId="25" borderId="19" xfId="0" applyFont="true" applyBorder="true" applyAlignment="true" applyProtection="false">
      <alignment horizontal="right" vertical="center" textRotation="0" wrapText="false" indent="0" shrinkToFit="false"/>
      <protection locked="true" hidden="false"/>
    </xf>
    <xf numFmtId="164" fontId="22" fillId="0" borderId="13" xfId="0" applyFont="true" applyBorder="true" applyAlignment="true" applyProtection="false">
      <alignment horizontal="left" vertical="center" textRotation="0" wrapText="false" indent="0" shrinkToFit="false"/>
      <protection locked="true" hidden="false"/>
    </xf>
    <xf numFmtId="164" fontId="22" fillId="18" borderId="13" xfId="0" applyFont="true" applyBorder="true" applyAlignment="true" applyProtection="false">
      <alignment horizontal="center" vertical="center" textRotation="0" wrapText="false" indent="0" shrinkToFit="false"/>
      <protection locked="true" hidden="false"/>
    </xf>
    <xf numFmtId="164" fontId="27" fillId="0" borderId="18" xfId="0" applyFont="true" applyBorder="true" applyAlignment="true" applyProtection="false">
      <alignment horizontal="left" vertical="center" textRotation="0" wrapText="true" indent="0" shrinkToFit="false"/>
      <protection locked="true" hidden="false"/>
    </xf>
    <xf numFmtId="172" fontId="24" fillId="0" borderId="13" xfId="0" applyFont="true" applyBorder="true" applyAlignment="true" applyProtection="false">
      <alignment horizontal="right" vertical="center" textRotation="0" wrapText="false" indent="0" shrinkToFit="false"/>
      <protection locked="true" hidden="false"/>
    </xf>
    <xf numFmtId="164" fontId="48" fillId="0" borderId="18" xfId="0" applyFont="true" applyBorder="true" applyAlignment="true" applyProtection="false">
      <alignment horizontal="left" vertical="center" textRotation="0" wrapText="true" indent="0" shrinkToFit="false"/>
      <protection locked="true" hidden="false"/>
    </xf>
    <xf numFmtId="169" fontId="48" fillId="0" borderId="13" xfId="0" applyFont="true" applyBorder="true" applyAlignment="true" applyProtection="false">
      <alignment horizontal="general" vertical="center" textRotation="0" wrapText="false" indent="0" shrinkToFit="false"/>
      <protection locked="true" hidden="false"/>
    </xf>
    <xf numFmtId="172" fontId="24" fillId="0" borderId="13" xfId="0" applyFont="true" applyBorder="true" applyAlignment="true" applyProtection="false">
      <alignment horizontal="center" vertical="center" textRotation="0" wrapText="false" indent="0" shrinkToFit="false"/>
      <protection locked="true" hidden="false"/>
    </xf>
    <xf numFmtId="164" fontId="48" fillId="0" borderId="13" xfId="0" applyFont="true" applyBorder="true" applyAlignment="true" applyProtection="false">
      <alignment horizontal="left" vertical="center" textRotation="0" wrapText="true" indent="0" shrinkToFit="false"/>
      <protection locked="true" hidden="false"/>
    </xf>
    <xf numFmtId="172" fontId="48" fillId="0" borderId="13" xfId="0" applyFont="true" applyBorder="true" applyAlignment="true" applyProtection="true">
      <alignment horizontal="general" vertical="center" textRotation="0" wrapText="false" indent="0" shrinkToFit="false"/>
      <protection locked="true" hidden="false"/>
    </xf>
    <xf numFmtId="177" fontId="48" fillId="0" borderId="13" xfId="0" applyFont="true" applyBorder="true" applyAlignment="true" applyProtection="true">
      <alignment horizontal="general" vertical="center" textRotation="0" wrapText="false" indent="0" shrinkToFit="false"/>
      <protection locked="true" hidden="false"/>
    </xf>
    <xf numFmtId="169" fontId="48" fillId="0" borderId="13" xfId="0" applyFont="true" applyBorder="true" applyAlignment="true" applyProtection="false">
      <alignment horizontal="general" vertical="center" textRotation="0" wrapText="false" indent="0" shrinkToFit="false"/>
      <protection locked="true" hidden="false"/>
    </xf>
    <xf numFmtId="164" fontId="52" fillId="0" borderId="13" xfId="0" applyFont="true" applyBorder="true" applyAlignment="true" applyProtection="false">
      <alignment horizontal="center" vertical="center" textRotation="0" wrapText="false" indent="0" shrinkToFit="false"/>
      <protection locked="true" hidden="false"/>
    </xf>
    <xf numFmtId="177" fontId="48" fillId="0" borderId="13" xfId="0" applyFont="true" applyBorder="true" applyAlignment="true" applyProtection="false">
      <alignment horizontal="general" vertical="center" textRotation="0" wrapText="false" indent="0" shrinkToFit="false"/>
      <protection locked="true" hidden="false"/>
    </xf>
    <xf numFmtId="164" fontId="24" fillId="0" borderId="18" xfId="0" applyFont="true" applyBorder="true" applyAlignment="true" applyProtection="false">
      <alignment horizontal="left" vertical="center" textRotation="0" wrapText="true" indent="0" shrinkToFit="false"/>
      <protection locked="true" hidden="false"/>
    </xf>
    <xf numFmtId="172" fontId="34" fillId="0" borderId="13" xfId="0" applyFont="true" applyBorder="true" applyAlignment="true" applyProtection="false">
      <alignment horizontal="right" vertical="center" textRotation="0" wrapText="true" indent="0" shrinkToFit="false"/>
      <protection locked="true" hidden="false"/>
    </xf>
    <xf numFmtId="172" fontId="34" fillId="0" borderId="13" xfId="0" applyFont="true" applyBorder="true" applyAlignment="true" applyProtection="false">
      <alignment horizontal="right" vertical="center" textRotation="0" wrapText="false" indent="0" shrinkToFit="false"/>
      <protection locked="true" hidden="false"/>
    </xf>
    <xf numFmtId="172" fontId="25" fillId="0" borderId="0" xfId="0" applyFont="true" applyBorder="false" applyAlignment="false" applyProtection="false">
      <alignment horizontal="general" vertical="bottom" textRotation="0" wrapText="false" indent="0" shrinkToFit="false"/>
      <protection locked="true" hidden="false"/>
    </xf>
    <xf numFmtId="164" fontId="24" fillId="0" borderId="18" xfId="0" applyFont="true" applyBorder="true" applyAlignment="true" applyProtection="false">
      <alignment horizontal="left" vertical="center" textRotation="0" wrapText="false" indent="0" shrinkToFit="false"/>
      <protection locked="true" hidden="false"/>
    </xf>
    <xf numFmtId="172" fontId="24" fillId="0" borderId="13" xfId="0" applyFont="true" applyBorder="true" applyAlignment="true" applyProtection="false">
      <alignment horizontal="right" vertical="center" textRotation="0" wrapText="true" indent="0" shrinkToFit="false"/>
      <protection locked="true" hidden="false"/>
    </xf>
    <xf numFmtId="164" fontId="0" fillId="18" borderId="13" xfId="0" applyFont="true" applyBorder="true" applyAlignment="true" applyProtection="false">
      <alignment horizontal="center" vertical="center" textRotation="0" wrapText="false" indent="0" shrinkToFit="false"/>
      <protection locked="true" hidden="false"/>
    </xf>
    <xf numFmtId="164" fontId="24" fillId="25" borderId="13" xfId="0" applyFont="true" applyBorder="true" applyAlignment="true" applyProtection="false">
      <alignment horizontal="center" vertical="center" textRotation="0" wrapText="true" indent="0" shrinkToFit="false"/>
      <protection locked="true" hidden="false"/>
    </xf>
    <xf numFmtId="164" fontId="24" fillId="0" borderId="13" xfId="0" applyFont="true" applyBorder="true" applyAlignment="true" applyProtection="false">
      <alignment horizontal="center" vertical="center" textRotation="0" wrapText="true" indent="0" shrinkToFit="false"/>
      <protection locked="true" hidden="false"/>
    </xf>
    <xf numFmtId="168" fontId="24" fillId="0" borderId="13" xfId="0" applyFont="true" applyBorder="true" applyAlignment="true" applyProtection="false">
      <alignment horizontal="center" vertical="center" textRotation="0" wrapText="true" indent="0" shrinkToFit="false"/>
      <protection locked="true" hidden="false"/>
    </xf>
    <xf numFmtId="164" fontId="24" fillId="18" borderId="13" xfId="0" applyFont="true" applyBorder="true" applyAlignment="true" applyProtection="false">
      <alignment horizontal="right" vertical="center" textRotation="0" wrapText="true" indent="0" shrinkToFit="false"/>
      <protection locked="true" hidden="false"/>
    </xf>
    <xf numFmtId="168" fontId="24" fillId="18" borderId="13" xfId="0" applyFont="true" applyBorder="true" applyAlignment="true" applyProtection="false">
      <alignment horizontal="center" vertical="center" textRotation="0" wrapText="true" indent="0" shrinkToFit="false"/>
      <protection locked="true" hidden="false"/>
    </xf>
    <xf numFmtId="172" fontId="24" fillId="18" borderId="13" xfId="0" applyFont="true" applyBorder="true" applyAlignment="true" applyProtection="false">
      <alignment horizontal="right" vertical="center" textRotation="0" wrapText="true" indent="0" shrinkToFit="false"/>
      <protection locked="true" hidden="false"/>
    </xf>
    <xf numFmtId="164" fontId="53" fillId="25" borderId="13" xfId="0" applyFont="true" applyBorder="true" applyAlignment="true" applyProtection="false">
      <alignment horizontal="center" vertical="center" textRotation="0" wrapText="true" indent="0" shrinkToFit="false"/>
      <protection locked="true" hidden="false"/>
    </xf>
    <xf numFmtId="164" fontId="27" fillId="0" borderId="13" xfId="0" applyFont="true" applyBorder="true" applyAlignment="true" applyProtection="false">
      <alignment horizontal="left" vertical="center" textRotation="0" wrapText="true" indent="0" shrinkToFit="false"/>
      <protection locked="true" hidden="false"/>
    </xf>
    <xf numFmtId="173" fontId="27" fillId="0" borderId="13" xfId="0" applyFont="true" applyBorder="true" applyAlignment="true" applyProtection="false">
      <alignment horizontal="center" vertical="center" textRotation="0" wrapText="true" indent="0" shrinkToFit="false"/>
      <protection locked="true" hidden="false"/>
    </xf>
    <xf numFmtId="164" fontId="24" fillId="0" borderId="13" xfId="0" applyFont="true" applyBorder="true" applyAlignment="true" applyProtection="false">
      <alignment horizontal="left" vertical="center" textRotation="0" wrapText="false" indent="0" shrinkToFit="false"/>
      <protection locked="true" hidden="false"/>
    </xf>
    <xf numFmtId="173" fontId="24" fillId="0" borderId="13" xfId="0" applyFont="true" applyBorder="true" applyAlignment="true" applyProtection="false">
      <alignment horizontal="center" vertical="center" textRotation="0" wrapText="false" indent="0" shrinkToFit="false"/>
      <protection locked="true" hidden="false"/>
    </xf>
    <xf numFmtId="168" fontId="27" fillId="0" borderId="13" xfId="0" applyFont="true" applyBorder="true" applyAlignment="true" applyProtection="false">
      <alignment horizontal="center" vertical="center" textRotation="0" wrapText="false" indent="0" shrinkToFit="false"/>
      <protection locked="true" hidden="false"/>
    </xf>
    <xf numFmtId="168" fontId="27" fillId="0" borderId="13" xfId="0" applyFont="true" applyBorder="true" applyAlignment="true" applyProtection="false">
      <alignment horizontal="center" vertical="center" textRotation="0" wrapText="true" indent="0" shrinkToFit="false"/>
      <protection locked="true" hidden="false"/>
    </xf>
    <xf numFmtId="164" fontId="0" fillId="0" borderId="13" xfId="0" applyFont="true" applyBorder="true" applyAlignment="true" applyProtection="false">
      <alignment horizontal="left" vertical="center" textRotation="0" wrapText="true" indent="0" shrinkToFit="false"/>
      <protection locked="true" hidden="false"/>
    </xf>
    <xf numFmtId="164" fontId="22" fillId="0" borderId="13" xfId="0" applyFont="true" applyBorder="true" applyAlignment="true" applyProtection="false">
      <alignment horizontal="left" vertical="center" textRotation="0" wrapText="true" indent="0" shrinkToFit="false"/>
      <protection locked="true" hidden="false"/>
    </xf>
    <xf numFmtId="164" fontId="22" fillId="18" borderId="13" xfId="0" applyFont="true" applyBorder="true" applyAlignment="true" applyProtection="false">
      <alignment horizontal="center" vertical="bottom" textRotation="0" wrapText="false" indent="0" shrinkToFit="false"/>
      <protection locked="true" hidden="false"/>
    </xf>
    <xf numFmtId="164" fontId="22" fillId="0" borderId="13" xfId="0" applyFont="true" applyBorder="true" applyAlignment="true" applyProtection="false">
      <alignment horizontal="center" vertical="bottom" textRotation="0" wrapText="false" indent="0" shrinkToFit="false"/>
      <protection locked="true" hidden="false"/>
    </xf>
    <xf numFmtId="173" fontId="22" fillId="28" borderId="13" xfId="0" applyFont="true" applyBorder="true" applyAlignment="true" applyProtection="false">
      <alignment horizontal="center" vertical="center" textRotation="0" wrapText="false" indent="0" shrinkToFit="false"/>
      <protection locked="true" hidden="false"/>
    </xf>
    <xf numFmtId="172" fontId="22" fillId="0" borderId="13" xfId="0" applyFont="true" applyBorder="true" applyAlignment="true" applyProtection="false">
      <alignment horizontal="right" vertical="center" textRotation="0" wrapText="false" indent="0" shrinkToFit="false"/>
      <protection locked="true" hidden="false"/>
    </xf>
    <xf numFmtId="164" fontId="24" fillId="0" borderId="13" xfId="0" applyFont="true" applyBorder="true" applyAlignment="true" applyProtection="false">
      <alignment horizontal="center" vertical="bottom" textRotation="0" wrapText="false" indent="0" shrinkToFit="false"/>
      <protection locked="true" hidden="false"/>
    </xf>
    <xf numFmtId="164" fontId="27" fillId="0" borderId="13" xfId="0" applyFont="true" applyBorder="true" applyAlignment="true" applyProtection="false">
      <alignment horizontal="left" vertical="center" textRotation="0" wrapText="false" indent="0" shrinkToFit="false"/>
      <protection locked="true" hidden="false"/>
    </xf>
    <xf numFmtId="173" fontId="27" fillId="0" borderId="13" xfId="0" applyFont="true" applyBorder="true" applyAlignment="true" applyProtection="false">
      <alignment horizontal="center" vertical="center" textRotation="0" wrapText="false" indent="0" shrinkToFit="false"/>
      <protection locked="true" hidden="false"/>
    </xf>
    <xf numFmtId="172" fontId="24" fillId="0" borderId="13" xfId="0" applyFont="true" applyBorder="true" applyAlignment="true" applyProtection="false">
      <alignment horizontal="general" vertical="bottom" textRotation="0" wrapText="false" indent="0" shrinkToFit="false"/>
      <protection locked="true" hidden="false"/>
    </xf>
    <xf numFmtId="173" fontId="27" fillId="0" borderId="13" xfId="0" applyFont="true" applyBorder="true" applyAlignment="true" applyProtection="false">
      <alignment horizontal="center" vertical="center" textRotation="0" wrapText="true" indent="0" shrinkToFit="false"/>
      <protection locked="true" hidden="false"/>
    </xf>
    <xf numFmtId="164" fontId="27" fillId="0" borderId="13" xfId="0" applyFont="true" applyBorder="true" applyAlignment="true" applyProtection="false">
      <alignment horizontal="center" vertical="bottom" textRotation="0" wrapText="false" indent="0" shrinkToFit="false"/>
      <protection locked="true" hidden="false"/>
    </xf>
    <xf numFmtId="173" fontId="24" fillId="18" borderId="13" xfId="0" applyFont="true" applyBorder="true" applyAlignment="true" applyProtection="false">
      <alignment horizontal="center" vertical="center" textRotation="0" wrapText="false" indent="0" shrinkToFit="false"/>
      <protection locked="true" hidden="false"/>
    </xf>
    <xf numFmtId="172" fontId="24" fillId="18" borderId="13" xfId="0" applyFont="true" applyBorder="true" applyAlignment="true" applyProtection="false">
      <alignment horizontal="right" vertical="bottom" textRotation="0" wrapText="false" indent="0" shrinkToFit="false"/>
      <protection locked="true" hidden="false"/>
    </xf>
    <xf numFmtId="173" fontId="24" fillId="0" borderId="13" xfId="0" applyFont="true" applyBorder="true" applyAlignment="true" applyProtection="false">
      <alignment horizontal="center" vertical="center" textRotation="0" wrapText="true" indent="0" shrinkToFit="false"/>
      <protection locked="true" hidden="false"/>
    </xf>
    <xf numFmtId="172" fontId="24" fillId="0" borderId="13" xfId="0" applyFont="true" applyBorder="true" applyAlignment="true" applyProtection="false">
      <alignment horizontal="right" vertical="bottom" textRotation="0" wrapText="false" indent="0" shrinkToFit="false"/>
      <protection locked="true" hidden="false"/>
    </xf>
    <xf numFmtId="172" fontId="22" fillId="18" borderId="13" xfId="0" applyFont="true" applyBorder="true" applyAlignment="true" applyProtection="false">
      <alignment horizontal="center" vertical="center" textRotation="0" wrapText="false" indent="0" shrinkToFit="false"/>
      <protection locked="true" hidden="false"/>
    </xf>
    <xf numFmtId="164" fontId="24" fillId="0" borderId="13" xfId="0" applyFont="true" applyBorder="true" applyAlignment="true" applyProtection="false">
      <alignment horizontal="right" vertical="center" textRotation="0" wrapText="false" indent="0" shrinkToFit="false"/>
      <protection locked="true" hidden="false"/>
    </xf>
    <xf numFmtId="168" fontId="24" fillId="0" borderId="13" xfId="0" applyFont="true" applyBorder="true" applyAlignment="true" applyProtection="false">
      <alignment horizontal="center" vertical="center" textRotation="0" wrapText="true" indent="0" shrinkToFit="false"/>
      <protection locked="true" hidden="false"/>
    </xf>
    <xf numFmtId="164" fontId="25" fillId="18" borderId="13" xfId="0" applyFont="true" applyBorder="true" applyAlignment="true" applyProtection="false">
      <alignment horizontal="left" vertical="center" textRotation="0" wrapText="true" indent="0" shrinkToFit="false"/>
      <protection locked="true" hidden="false"/>
    </xf>
    <xf numFmtId="172" fontId="24" fillId="0" borderId="13" xfId="0" applyFont="true" applyBorder="true" applyAlignment="true" applyProtection="false">
      <alignment horizontal="center" vertical="center" textRotation="0" wrapText="false" indent="0" shrinkToFit="false"/>
      <protection locked="true" hidden="false"/>
    </xf>
    <xf numFmtId="164" fontId="24" fillId="25" borderId="13" xfId="0" applyFont="true" applyBorder="true" applyAlignment="true" applyProtection="false">
      <alignment horizontal="right" vertical="center" textRotation="0" wrapText="false" indent="0" shrinkToFit="false"/>
      <protection locked="true" hidden="false"/>
    </xf>
    <xf numFmtId="172" fontId="56" fillId="0" borderId="13" xfId="0" applyFont="true" applyBorder="true" applyAlignment="true" applyProtection="false">
      <alignment horizontal="right" vertical="center" textRotation="0" wrapText="false" indent="0" shrinkToFit="false"/>
      <protection locked="true" hidden="false"/>
    </xf>
    <xf numFmtId="172" fontId="56" fillId="0" borderId="13" xfId="0" applyFont="true" applyBorder="true" applyAlignment="true" applyProtection="false">
      <alignment horizontal="right" vertical="center" textRotation="0" wrapText="true" indent="0" shrinkToFit="false"/>
      <protection locked="true" hidden="false"/>
    </xf>
    <xf numFmtId="164" fontId="24" fillId="0" borderId="13" xfId="0" applyFont="true" applyBorder="true" applyAlignment="true" applyProtection="false">
      <alignment horizontal="left" vertical="center" textRotation="0" wrapText="false" indent="0" shrinkToFit="false"/>
      <protection locked="true" hidden="false"/>
    </xf>
    <xf numFmtId="164" fontId="57" fillId="25" borderId="13" xfId="0" applyFont="true" applyBorder="true" applyAlignment="true" applyProtection="false">
      <alignment horizontal="center" vertical="center" textRotation="0" wrapText="false" indent="0" shrinkToFit="false"/>
      <protection locked="true" hidden="false"/>
    </xf>
    <xf numFmtId="164" fontId="25" fillId="0" borderId="13" xfId="0" applyFont="true" applyBorder="true" applyAlignment="true" applyProtection="false">
      <alignment horizontal="left" vertical="center" textRotation="0" wrapText="false" indent="0" shrinkToFit="false"/>
      <protection locked="true" hidden="false"/>
    </xf>
    <xf numFmtId="164" fontId="57" fillId="25" borderId="18" xfId="0" applyFont="true" applyBorder="true" applyAlignment="true" applyProtection="false">
      <alignment horizontal="center" vertical="center" textRotation="0" wrapText="false" indent="0" shrinkToFit="false"/>
      <protection locked="true" hidden="false"/>
    </xf>
    <xf numFmtId="164" fontId="0" fillId="25" borderId="22" xfId="0" applyFont="false" applyBorder="true" applyAlignment="true" applyProtection="false">
      <alignment horizontal="center" vertical="center" textRotation="0" wrapText="false" indent="0" shrinkToFit="false"/>
      <protection locked="true" hidden="false"/>
    </xf>
    <xf numFmtId="164" fontId="0" fillId="25" borderId="19" xfId="0" applyFont="false" applyBorder="true" applyAlignment="true" applyProtection="false">
      <alignment horizontal="center" vertical="center" textRotation="0" wrapText="false" indent="0" shrinkToFit="false"/>
      <protection locked="true" hidden="false"/>
    </xf>
    <xf numFmtId="172" fontId="22" fillId="18" borderId="13" xfId="0" applyFont="true" applyBorder="true" applyAlignment="true" applyProtection="false">
      <alignment horizontal="center" vertical="center" textRotation="0" wrapText="true" indent="0" shrinkToFit="false"/>
      <protection locked="true" hidden="false"/>
    </xf>
    <xf numFmtId="164" fontId="28" fillId="0" borderId="13" xfId="0" applyFont="true" applyBorder="true" applyAlignment="true" applyProtection="false">
      <alignment horizontal="center" vertical="center" textRotation="0" wrapText="false" indent="0" shrinkToFit="false"/>
      <protection locked="true" hidden="false"/>
    </xf>
    <xf numFmtId="172" fontId="27" fillId="0" borderId="13" xfId="0" applyFont="true" applyBorder="true" applyAlignment="true" applyProtection="false">
      <alignment horizontal="right" vertical="center" textRotation="0" wrapText="false" indent="0" shrinkToFit="false"/>
      <protection locked="true" hidden="false"/>
    </xf>
    <xf numFmtId="164" fontId="30" fillId="0" borderId="13" xfId="0" applyFont="true" applyBorder="true" applyAlignment="true" applyProtection="false">
      <alignment horizontal="center" vertical="center" textRotation="0" wrapText="false" indent="0" shrinkToFit="false"/>
      <protection locked="true" hidden="false"/>
    </xf>
    <xf numFmtId="164" fontId="30" fillId="0" borderId="13" xfId="0" applyFont="true" applyBorder="true" applyAlignment="true" applyProtection="false">
      <alignment horizontal="left" vertical="center" textRotation="0" wrapText="false" indent="0" shrinkToFit="false"/>
      <protection locked="true" hidden="false"/>
    </xf>
    <xf numFmtId="168" fontId="24" fillId="0" borderId="13" xfId="0" applyFont="true" applyBorder="true" applyAlignment="true" applyProtection="false">
      <alignment horizontal="center" vertical="center" textRotation="0" wrapText="false" indent="0" shrinkToFit="false"/>
      <protection locked="true" hidden="false"/>
    </xf>
    <xf numFmtId="168" fontId="28" fillId="0" borderId="13" xfId="0" applyFont="true" applyBorder="true" applyAlignment="true" applyProtection="false">
      <alignment horizontal="center" vertical="center" textRotation="0" wrapText="false" indent="0" shrinkToFit="false"/>
      <protection locked="true" hidden="false"/>
    </xf>
    <xf numFmtId="164" fontId="58" fillId="0" borderId="13" xfId="0" applyFont="true" applyBorder="true" applyAlignment="true" applyProtection="false">
      <alignment horizontal="left" vertical="center" textRotation="0" wrapText="true" indent="0" shrinkToFit="false"/>
      <protection locked="true" hidden="false"/>
    </xf>
    <xf numFmtId="164" fontId="59" fillId="0" borderId="13" xfId="0" applyFont="true" applyBorder="true" applyAlignment="true" applyProtection="false">
      <alignment horizontal="justify" vertical="center" textRotation="0" wrapText="true" indent="0" shrinkToFit="false"/>
      <protection locked="true" hidden="false"/>
    </xf>
    <xf numFmtId="164" fontId="30" fillId="0" borderId="18" xfId="0" applyFont="true" applyBorder="true" applyAlignment="true" applyProtection="false">
      <alignment horizontal="left" vertical="center" textRotation="0" wrapText="true" indent="0" shrinkToFit="false"/>
      <protection locked="true" hidden="false"/>
    </xf>
    <xf numFmtId="164" fontId="60" fillId="0" borderId="13" xfId="0" applyFont="true" applyBorder="true" applyAlignment="true" applyProtection="false">
      <alignment horizontal="left" vertical="center" textRotation="0" wrapText="true" indent="0" shrinkToFit="false"/>
      <protection locked="true" hidden="false"/>
    </xf>
    <xf numFmtId="164" fontId="27" fillId="0" borderId="13" xfId="0" applyFont="true" applyBorder="true" applyAlignment="true" applyProtection="false">
      <alignment horizontal="right" vertical="center" textRotation="0" wrapText="true" indent="0" shrinkToFit="false"/>
      <protection locked="true" hidden="false"/>
    </xf>
    <xf numFmtId="168" fontId="27" fillId="0" borderId="13" xfId="0" applyFont="true" applyBorder="true" applyAlignment="true" applyProtection="false">
      <alignment horizontal="right" vertical="center" textRotation="0" wrapText="false" indent="0" shrinkToFit="false"/>
      <protection locked="true" hidden="false"/>
    </xf>
    <xf numFmtId="172" fontId="27" fillId="0" borderId="13" xfId="0" applyFont="true" applyBorder="true" applyAlignment="true" applyProtection="false">
      <alignment horizontal="right" vertical="center" textRotation="0" wrapText="false" indent="0" shrinkToFit="false"/>
      <protection locked="true" hidden="false"/>
    </xf>
    <xf numFmtId="164" fontId="27" fillId="0" borderId="23" xfId="0" applyFont="true" applyBorder="true" applyAlignment="true" applyProtection="false">
      <alignment horizontal="center" vertical="center" textRotation="0" wrapText="false" indent="0" shrinkToFit="false"/>
      <protection locked="true" hidden="false"/>
    </xf>
    <xf numFmtId="164" fontId="48" fillId="0" borderId="0" xfId="0" applyFont="true" applyBorder="true" applyAlignment="true" applyProtection="false">
      <alignment horizontal="left" vertical="center" textRotation="0" wrapText="false" indent="0" shrinkToFit="false"/>
      <protection locked="true" hidden="false"/>
    </xf>
    <xf numFmtId="164" fontId="48" fillId="0" borderId="24" xfId="0" applyFont="true" applyBorder="true" applyAlignment="true" applyProtection="false">
      <alignment horizontal="left" vertical="center" textRotation="0" wrapText="false" indent="0" shrinkToFit="false"/>
      <protection locked="true" hidden="false"/>
    </xf>
    <xf numFmtId="164" fontId="61" fillId="25" borderId="18" xfId="0" applyFont="true" applyBorder="true" applyAlignment="true" applyProtection="false">
      <alignment horizontal="general" vertical="center" textRotation="0" wrapText="false" indent="0" shrinkToFit="false"/>
      <protection locked="true" hidden="false"/>
    </xf>
    <xf numFmtId="178" fontId="30" fillId="0" borderId="13" xfId="0" applyFont="true" applyBorder="true" applyAlignment="true" applyProtection="false">
      <alignment horizontal="left" vertical="center" textRotation="0" wrapText="true" indent="0" shrinkToFit="false"/>
      <protection locked="true" hidden="false"/>
    </xf>
    <xf numFmtId="178" fontId="24" fillId="0" borderId="13" xfId="0" applyFont="true" applyBorder="true" applyAlignment="true" applyProtection="false">
      <alignment horizontal="center" vertical="center" textRotation="0" wrapText="true" indent="0" shrinkToFit="false"/>
      <protection locked="true" hidden="false"/>
    </xf>
    <xf numFmtId="164" fontId="24" fillId="0" borderId="22" xfId="0" applyFont="true" applyBorder="true" applyAlignment="true" applyProtection="false">
      <alignment horizontal="left" vertical="center" textRotation="0" wrapText="true" indent="0" shrinkToFit="false"/>
      <protection locked="true" hidden="false"/>
    </xf>
    <xf numFmtId="178" fontId="24" fillId="18" borderId="18" xfId="0" applyFont="true" applyBorder="true" applyAlignment="true" applyProtection="false">
      <alignment horizontal="right" vertical="center" textRotation="0" wrapText="true" indent="0" shrinkToFit="false"/>
      <protection locked="true" hidden="false"/>
    </xf>
    <xf numFmtId="178" fontId="24" fillId="0" borderId="18" xfId="0" applyFont="true" applyBorder="true" applyAlignment="true" applyProtection="false">
      <alignment horizontal="center" vertical="center" textRotation="0" wrapText="true" indent="0" shrinkToFit="false"/>
      <protection locked="true" hidden="false"/>
    </xf>
    <xf numFmtId="164" fontId="24" fillId="0" borderId="0" xfId="0" applyFont="true" applyBorder="true" applyAlignment="true" applyProtection="false">
      <alignment horizontal="left" vertical="center" textRotation="0" wrapText="true" indent="0" shrinkToFit="false"/>
      <protection locked="true" hidden="false"/>
    </xf>
    <xf numFmtId="167" fontId="28" fillId="0" borderId="0" xfId="0" applyFont="true" applyBorder="true" applyAlignment="true" applyProtection="false">
      <alignment horizontal="left" vertical="bottom" textRotation="0" wrapText="false" indent="0" shrinkToFit="false"/>
      <protection locked="true" hidden="false"/>
    </xf>
    <xf numFmtId="167" fontId="28" fillId="24" borderId="0" xfId="0" applyFont="true" applyBorder="true" applyAlignment="true" applyProtection="false">
      <alignment horizontal="left" vertical="bottom" textRotation="0" wrapText="false" indent="0" shrinkToFit="false"/>
      <protection locked="true" hidden="false"/>
    </xf>
    <xf numFmtId="164" fontId="25" fillId="0" borderId="0" xfId="0" applyFont="true" applyBorder="false" applyAlignment="true" applyProtection="false">
      <alignment horizontal="general" vertical="center" textRotation="0" wrapText="false" indent="0" shrinkToFit="false"/>
      <protection locked="true" hidden="false"/>
    </xf>
    <xf numFmtId="167" fontId="25" fillId="0" borderId="0" xfId="0" applyFont="true" applyBorder="false" applyAlignment="false" applyProtection="false">
      <alignment horizontal="general" vertical="bottom" textRotation="0" wrapText="false" indent="0" shrinkToFit="false"/>
      <protection locked="true" hidden="false"/>
    </xf>
    <xf numFmtId="164" fontId="25" fillId="0" borderId="0" xfId="0" applyFont="true" applyBorder="false" applyAlignment="true" applyProtection="false">
      <alignment horizontal="general" vertical="center" textRotation="0" wrapText="false" indent="0" shrinkToFit="false"/>
      <protection locked="true" hidden="false"/>
    </xf>
    <xf numFmtId="167" fontId="25" fillId="0" borderId="0" xfId="0" applyFont="true" applyBorder="false" applyAlignment="true" applyProtection="false">
      <alignment horizontal="general" vertical="center" textRotation="0" wrapText="false" indent="0" shrinkToFit="false"/>
      <protection locked="true" hidden="false"/>
    </xf>
    <xf numFmtId="164" fontId="22" fillId="0" borderId="0" xfId="0" applyFont="true" applyBorder="true" applyAlignment="true" applyProtection="false">
      <alignment horizontal="center" vertical="center" textRotation="0" wrapText="true" indent="0" shrinkToFit="false"/>
      <protection locked="true" hidden="false"/>
    </xf>
    <xf numFmtId="178" fontId="31" fillId="18" borderId="13" xfId="0" applyFont="true" applyBorder="true" applyAlignment="true" applyProtection="false">
      <alignment horizontal="center" vertical="center" textRotation="0" wrapText="true" indent="0" shrinkToFit="false"/>
      <protection locked="true" hidden="false"/>
    </xf>
    <xf numFmtId="178" fontId="24" fillId="0" borderId="13" xfId="0" applyFont="true" applyBorder="true" applyAlignment="true" applyProtection="false">
      <alignment horizontal="center" vertical="center" textRotation="0" wrapText="true" indent="0" shrinkToFit="false"/>
      <protection locked="true" hidden="false"/>
    </xf>
    <xf numFmtId="164" fontId="62" fillId="0" borderId="13" xfId="0" applyFont="true" applyBorder="true" applyAlignment="true" applyProtection="false">
      <alignment horizontal="center" vertical="center" textRotation="0" wrapText="true" indent="0" shrinkToFit="false"/>
      <protection locked="true" hidden="false"/>
    </xf>
    <xf numFmtId="178" fontId="0" fillId="0" borderId="13" xfId="0" applyFont="true" applyBorder="true" applyAlignment="true" applyProtection="false">
      <alignment horizontal="left" vertical="center" textRotation="0" wrapText="true" indent="0" shrinkToFit="false"/>
      <protection locked="true" hidden="false"/>
    </xf>
    <xf numFmtId="179" fontId="0" fillId="0" borderId="13" xfId="0" applyFont="true" applyBorder="true" applyAlignment="true" applyProtection="false">
      <alignment horizontal="center" vertical="center" textRotation="0" wrapText="true" indent="0" shrinkToFit="false"/>
      <protection locked="true" hidden="false"/>
    </xf>
    <xf numFmtId="164" fontId="0" fillId="0" borderId="13" xfId="0" applyFont="true" applyBorder="true" applyAlignment="true" applyProtection="false">
      <alignment horizontal="center" vertical="center" textRotation="0" wrapText="true" indent="0" shrinkToFit="false"/>
      <protection locked="true" hidden="false"/>
    </xf>
    <xf numFmtId="180" fontId="0" fillId="0" borderId="13" xfId="0" applyFont="true" applyBorder="true" applyAlignment="true" applyProtection="false">
      <alignment horizontal="center" vertical="center" textRotation="0" wrapText="true" indent="0" shrinkToFit="false"/>
      <protection locked="true" hidden="false"/>
    </xf>
    <xf numFmtId="178" fontId="24" fillId="0" borderId="13" xfId="0" applyFont="true" applyBorder="true" applyAlignment="true" applyProtection="false">
      <alignment horizontal="left" vertical="center" textRotation="0" wrapText="true" indent="0" shrinkToFit="false"/>
      <protection locked="true" hidden="false"/>
    </xf>
    <xf numFmtId="178" fontId="31" fillId="0" borderId="13" xfId="0" applyFont="true" applyBorder="true" applyAlignment="true" applyProtection="false">
      <alignment horizontal="center" vertical="center" textRotation="0" wrapText="true" indent="0" shrinkToFit="false"/>
      <protection locked="true" hidden="false"/>
    </xf>
    <xf numFmtId="171" fontId="24" fillId="24" borderId="13" xfId="0" applyFont="true" applyBorder="true" applyAlignment="true" applyProtection="false">
      <alignment horizontal="right" vertical="center" textRotation="0" wrapText="true" indent="0" shrinkToFit="false"/>
      <protection locked="true" hidden="false"/>
    </xf>
    <xf numFmtId="164" fontId="0" fillId="0" borderId="18" xfId="0" applyFont="true" applyBorder="true" applyAlignment="true" applyProtection="false">
      <alignment horizontal="left" vertical="center" textRotation="0" wrapText="true" indent="0" shrinkToFit="false"/>
      <protection locked="true" hidden="false"/>
    </xf>
    <xf numFmtId="164" fontId="31" fillId="29" borderId="21" xfId="0" applyFont="true" applyBorder="true" applyAlignment="true" applyProtection="false">
      <alignment horizontal="center" vertical="center" textRotation="0" wrapText="false" indent="0" shrinkToFit="false"/>
      <protection locked="true" hidden="false"/>
    </xf>
    <xf numFmtId="164" fontId="22" fillId="0" borderId="21" xfId="0" applyFont="true" applyBorder="true" applyAlignment="true" applyProtection="false">
      <alignment horizontal="center" vertical="center" textRotation="0" wrapText="false" indent="0" shrinkToFit="false"/>
      <protection locked="true" hidden="false"/>
    </xf>
    <xf numFmtId="164" fontId="22" fillId="0" borderId="21" xfId="0" applyFont="true" applyBorder="true" applyAlignment="true" applyProtection="false">
      <alignment horizontal="left" vertical="center" textRotation="0" wrapText="false" indent="0" shrinkToFit="false"/>
      <protection locked="true" hidden="false"/>
    </xf>
    <xf numFmtId="164" fontId="21" fillId="0" borderId="21" xfId="0" applyFont="true" applyBorder="true" applyAlignment="true" applyProtection="false">
      <alignment horizontal="center" vertical="center" textRotation="0" wrapText="false" indent="0" shrinkToFit="false"/>
      <protection locked="true" hidden="false"/>
    </xf>
    <xf numFmtId="164" fontId="21" fillId="0" borderId="21" xfId="0" applyFont="true" applyBorder="true" applyAlignment="true" applyProtection="false">
      <alignment horizontal="left" vertical="center" textRotation="0" wrapText="false" indent="0" shrinkToFit="false"/>
      <protection locked="true" hidden="false"/>
    </xf>
    <xf numFmtId="164" fontId="22" fillId="25" borderId="0" xfId="0" applyFont="true" applyBorder="false" applyAlignment="true" applyProtection="false">
      <alignment horizontal="center" vertical="center" textRotation="0" wrapText="false" indent="0" shrinkToFit="false"/>
      <protection locked="true" hidden="false"/>
    </xf>
    <xf numFmtId="164" fontId="22" fillId="0" borderId="21" xfId="0" applyFont="true" applyBorder="true" applyAlignment="true" applyProtection="false">
      <alignment horizontal="center" vertical="center" textRotation="0" wrapText="false" indent="0" shrinkToFit="false"/>
      <protection locked="true" hidden="false"/>
    </xf>
    <xf numFmtId="164" fontId="22" fillId="0" borderId="21" xfId="0" applyFont="true" applyBorder="true" applyAlignment="false" applyProtection="false">
      <alignment horizontal="general" vertical="bottom" textRotation="0" wrapText="false" indent="0" shrinkToFit="false"/>
      <protection locked="true" hidden="false"/>
    </xf>
    <xf numFmtId="164" fontId="21" fillId="0" borderId="21" xfId="0" applyFont="true" applyBorder="true" applyAlignment="true" applyProtection="false">
      <alignment horizontal="left" vertical="center" textRotation="0" wrapText="false" indent="0" shrinkToFit="false"/>
      <protection locked="true" hidden="false"/>
    </xf>
    <xf numFmtId="180" fontId="21" fillId="0" borderId="21" xfId="0" applyFont="true" applyBorder="true" applyAlignment="true" applyProtection="false">
      <alignment horizontal="center" vertical="center" textRotation="0" wrapText="false" indent="0" shrinkToFit="false"/>
      <protection locked="true" hidden="false"/>
    </xf>
    <xf numFmtId="164" fontId="21" fillId="0" borderId="21" xfId="0" applyFont="true" applyBorder="true" applyAlignment="true" applyProtection="false">
      <alignment horizontal="center" vertical="bottom" textRotation="0" wrapText="false" indent="0" shrinkToFit="false"/>
      <protection locked="true" hidden="false"/>
    </xf>
    <xf numFmtId="164" fontId="22" fillId="0" borderId="21" xfId="0" applyFont="true" applyBorder="true" applyAlignment="true" applyProtection="false">
      <alignment horizontal="right" vertical="center" textRotation="0" wrapText="false" indent="0" shrinkToFit="false"/>
      <protection locked="true" hidden="false"/>
    </xf>
    <xf numFmtId="164" fontId="22" fillId="29" borderId="21" xfId="0" applyFont="true" applyBorder="true" applyAlignment="true" applyProtection="false">
      <alignment horizontal="center" vertical="center" textRotation="0" wrapText="true" indent="0" shrinkToFit="false"/>
      <protection locked="true" hidden="false"/>
    </xf>
    <xf numFmtId="164" fontId="21" fillId="0" borderId="21" xfId="0" applyFont="true" applyBorder="true" applyAlignment="true" applyProtection="false">
      <alignment horizontal="center" vertical="center" textRotation="0" wrapText="true" indent="0" shrinkToFit="false"/>
      <protection locked="true" hidden="false"/>
    </xf>
    <xf numFmtId="164" fontId="24" fillId="29" borderId="21" xfId="0" applyFont="true" applyBorder="true" applyAlignment="true" applyProtection="false">
      <alignment horizontal="center" vertical="center" textRotation="0" wrapText="true" indent="0" shrinkToFit="false"/>
      <protection locked="true" hidden="false"/>
    </xf>
    <xf numFmtId="164" fontId="0" fillId="0" borderId="21" xfId="0" applyFont="true" applyBorder="true" applyAlignment="true" applyProtection="false">
      <alignment horizontal="center" vertical="center" textRotation="0" wrapText="false" indent="0" shrinkToFit="false"/>
      <protection locked="true" hidden="false"/>
    </xf>
    <xf numFmtId="164" fontId="22" fillId="29" borderId="0" xfId="0" applyFont="true" applyBorder="false" applyAlignment="true" applyProtection="false">
      <alignment horizontal="left" vertical="center" textRotation="0" wrapText="false" indent="0" shrinkToFit="false"/>
      <protection locked="true" hidden="false"/>
    </xf>
    <xf numFmtId="164" fontId="22" fillId="29" borderId="0" xfId="0" applyFont="true" applyBorder="false" applyAlignment="true" applyProtection="false">
      <alignment horizontal="center" vertical="center" textRotation="0" wrapText="false" indent="0" shrinkToFit="false"/>
      <protection locked="true" hidden="false"/>
    </xf>
    <xf numFmtId="164" fontId="21" fillId="0" borderId="0" xfId="0" applyFont="true" applyBorder="false" applyAlignment="false" applyProtection="false">
      <alignment horizontal="general" vertical="bottom" textRotation="0" wrapText="false" indent="0" shrinkToFit="false"/>
      <protection locked="true" hidden="false"/>
    </xf>
    <xf numFmtId="164" fontId="21" fillId="0" borderId="0" xfId="0" applyFont="true" applyBorder="false" applyAlignment="true" applyProtection="false">
      <alignment horizontal="right"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4" fontId="22" fillId="30" borderId="21" xfId="0" applyFont="true" applyBorder="true" applyAlignment="true" applyProtection="false">
      <alignment horizontal="center" vertical="center" textRotation="0" wrapText="false" indent="0" shrinkToFit="false"/>
      <protection locked="true" hidden="false"/>
    </xf>
    <xf numFmtId="164" fontId="21" fillId="0" borderId="25" xfId="0" applyFont="true" applyBorder="true" applyAlignment="true" applyProtection="false">
      <alignment horizontal="center" vertical="bottom" textRotation="0" wrapText="false" indent="0" shrinkToFit="false"/>
      <protection locked="true" hidden="false"/>
    </xf>
    <xf numFmtId="164" fontId="21" fillId="0" borderId="26" xfId="0" applyFont="true" applyBorder="true" applyAlignment="true" applyProtection="false">
      <alignment horizontal="center" vertical="bottom" textRotation="0" wrapText="false" indent="0" shrinkToFit="false"/>
      <protection locked="true" hidden="false"/>
    </xf>
    <xf numFmtId="164" fontId="21" fillId="0" borderId="25" xfId="0" applyFont="true" applyBorder="true" applyAlignment="true" applyProtection="false">
      <alignment horizontal="justify" vertical="bottom" textRotation="0" wrapText="false" indent="0" shrinkToFit="false"/>
      <protection locked="true" hidden="false"/>
    </xf>
    <xf numFmtId="172" fontId="21" fillId="0" borderId="25" xfId="0" applyFont="true" applyBorder="true" applyAlignment="true" applyProtection="false">
      <alignment horizontal="right" vertical="bottom" textRotation="0" wrapText="false" indent="0" shrinkToFit="false"/>
      <protection locked="true" hidden="false"/>
    </xf>
    <xf numFmtId="164" fontId="21" fillId="0" borderId="26" xfId="0" applyFont="true" applyBorder="true" applyAlignment="true" applyProtection="false">
      <alignment horizontal="right" vertical="bottom" textRotation="0" wrapText="false" indent="0" shrinkToFit="false"/>
      <protection locked="true" hidden="false"/>
    </xf>
    <xf numFmtId="164" fontId="22" fillId="0" borderId="21" xfId="0" applyFont="true" applyBorder="true" applyAlignment="true" applyProtection="false">
      <alignment horizontal="right" vertical="center" textRotation="0" wrapText="false" indent="0" shrinkToFit="false"/>
      <protection locked="true" hidden="false"/>
    </xf>
    <xf numFmtId="171" fontId="21" fillId="0" borderId="21" xfId="0" applyFont="true" applyBorder="true" applyAlignment="true" applyProtection="false">
      <alignment horizontal="center" vertical="bottom" textRotation="0" wrapText="false" indent="0" shrinkToFit="false"/>
      <protection locked="true" hidden="false"/>
    </xf>
    <xf numFmtId="171" fontId="22" fillId="0" borderId="21" xfId="0" applyFont="true" applyBorder="true" applyAlignment="true" applyProtection="false">
      <alignment horizontal="center" vertical="center" textRotation="0" wrapText="false" indent="0" shrinkToFit="false"/>
      <protection locked="true" hidden="false"/>
    </xf>
  </cellXfs>
  <cellStyles count="4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20% - Ênfase1" xfId="20" builtinId="53" customBuiltin="true"/>
    <cellStyle name="20% - Ênfase2" xfId="21" builtinId="53" customBuiltin="true"/>
    <cellStyle name="20% - Ênfase3" xfId="22" builtinId="53" customBuiltin="true"/>
    <cellStyle name="20% - Ênfase4" xfId="23" builtinId="53" customBuiltin="true"/>
    <cellStyle name="20% - Ênfase5" xfId="24" builtinId="53" customBuiltin="true"/>
    <cellStyle name="20% - Ênfase6" xfId="25" builtinId="53" customBuiltin="true"/>
    <cellStyle name="40% - Ênfase1" xfId="26" builtinId="53" customBuiltin="true"/>
    <cellStyle name="40% - Ênfase2" xfId="27" builtinId="53" customBuiltin="true"/>
    <cellStyle name="40% - Ênfase3" xfId="28" builtinId="53" customBuiltin="true"/>
    <cellStyle name="40% - Ênfase4" xfId="29" builtinId="53" customBuiltin="true"/>
    <cellStyle name="40% - Ênfase5" xfId="30" builtinId="53" customBuiltin="true"/>
    <cellStyle name="40% - Ênfase6" xfId="31" builtinId="53" customBuiltin="true"/>
    <cellStyle name="60% - Ênfase1" xfId="32" builtinId="53" customBuiltin="true"/>
    <cellStyle name="60% - Ênfase2" xfId="33" builtinId="53" customBuiltin="true"/>
    <cellStyle name="60% - Ênfase3" xfId="34" builtinId="53" customBuiltin="true"/>
    <cellStyle name="60% - Ênfase4" xfId="35" builtinId="53" customBuiltin="true"/>
    <cellStyle name="60% - Ênfase5" xfId="36" builtinId="53" customBuiltin="true"/>
    <cellStyle name="60% - Ênfase6" xfId="37" builtinId="53" customBuiltin="true"/>
    <cellStyle name="Bom" xfId="38" builtinId="53" customBuiltin="true"/>
    <cellStyle name="Cálculo" xfId="39" builtinId="53" customBuiltin="true"/>
    <cellStyle name="Célula de Verificação" xfId="40" builtinId="53" customBuiltin="true"/>
    <cellStyle name="Célula Vinculada" xfId="41" builtinId="53" customBuiltin="true"/>
    <cellStyle name="Entrada" xfId="42" builtinId="53" customBuiltin="true"/>
    <cellStyle name="Incorreto" xfId="43" builtinId="53" customBuiltin="true"/>
    <cellStyle name="Neutra" xfId="44" builtinId="53" customBuiltin="true"/>
    <cellStyle name="Nota" xfId="45" builtinId="53" customBuiltin="true"/>
    <cellStyle name="Saída" xfId="46" builtinId="53" customBuiltin="true"/>
    <cellStyle name="Texto de Aviso" xfId="47" builtinId="53" customBuiltin="true"/>
    <cellStyle name="Texto Explicativo" xfId="48" builtinId="53" customBuiltin="true"/>
    <cellStyle name="Total" xfId="49" builtinId="53" customBuiltin="true"/>
    <cellStyle name="Título 1" xfId="50" builtinId="53" customBuiltin="true"/>
    <cellStyle name="Título 2" xfId="51" builtinId="53" customBuiltin="true"/>
    <cellStyle name="Título 3" xfId="52" builtinId="53" customBuiltin="true"/>
    <cellStyle name="Título 4" xfId="53" builtinId="53" customBuiltin="true"/>
    <cellStyle name="Título 5" xfId="54" builtinId="53" customBuiltin="true"/>
    <cellStyle name="Ênfase1" xfId="55" builtinId="53" customBuiltin="true"/>
    <cellStyle name="Ênfase2" xfId="56" builtinId="53" customBuiltin="true"/>
    <cellStyle name="Ênfase3" xfId="57" builtinId="53" customBuiltin="true"/>
    <cellStyle name="Ênfase4" xfId="58" builtinId="53" customBuiltin="true"/>
    <cellStyle name="Ênfase5" xfId="59" builtinId="53" customBuiltin="true"/>
    <cellStyle name="Ênfase6" xfId="60" builtinId="53" customBuiltin="true"/>
  </cellStyles>
  <colors>
    <indexedColors>
      <rgbColor rgb="FF000000"/>
      <rgbColor rgb="FFFFFFFF"/>
      <rgbColor rgb="FFFF0000"/>
      <rgbColor rgb="FF00FF00"/>
      <rgbColor rgb="FF0000FF"/>
      <rgbColor rgb="FFFFFF00"/>
      <rgbColor rgb="FFFF00CC"/>
      <rgbColor rgb="FF66FF99"/>
      <rgbColor rgb="FF800000"/>
      <rgbColor rgb="FF008000"/>
      <rgbColor rgb="FF000080"/>
      <rgbColor rgb="FF808000"/>
      <rgbColor rgb="FF800080"/>
      <rgbColor rgb="FF006B6B"/>
      <rgbColor rgb="FFC0C0C0"/>
      <rgbColor rgb="FF808080"/>
      <rgbColor rgb="FFFF99FF"/>
      <rgbColor rgb="FFFF3333"/>
      <rgbColor rgb="FFFFFFCC"/>
      <rgbColor rgb="FFCCFFFF"/>
      <rgbColor rgb="FF660066"/>
      <rgbColor rgb="FFFF8080"/>
      <rgbColor rgb="FF0066CC"/>
      <rgbColor rgb="FFCCCCFF"/>
      <rgbColor rgb="FF000080"/>
      <rgbColor rgb="FFFF33FF"/>
      <rgbColor rgb="FFFFFF66"/>
      <rgbColor rgb="FF00FFFF"/>
      <rgbColor rgb="FF800080"/>
      <rgbColor rgb="FF800000"/>
      <rgbColor rgb="FF009900"/>
      <rgbColor rgb="FF3333FF"/>
      <rgbColor rgb="FF3399FF"/>
      <rgbColor rgb="FFCCCCCC"/>
      <rgbColor rgb="FFCCFFCC"/>
      <rgbColor rgb="FFFFFF99"/>
      <rgbColor rgb="FF99CCFF"/>
      <rgbColor rgb="FFFF99CC"/>
      <rgbColor rgb="FFCC99FF"/>
      <rgbColor rgb="FFFFCC99"/>
      <rgbColor rgb="FF0066FF"/>
      <rgbColor rgb="FF33CCCC"/>
      <rgbColor rgb="FF99CC00"/>
      <rgbColor rgb="FFFFCC00"/>
      <rgbColor rgb="FFFF9900"/>
      <rgbColor rgb="FFFF6600"/>
      <rgbColor rgb="FF6666FF"/>
      <rgbColor rgb="FF969696"/>
      <rgbColor rgb="FF003366"/>
      <rgbColor rgb="FF339966"/>
      <rgbColor rgb="FF003300"/>
      <rgbColor rgb="FF333300"/>
      <rgbColor rgb="FF993300"/>
      <rgbColor rgb="FFFF3300"/>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2:K16"/>
  <sheetViews>
    <sheetView showFormulas="false" showGridLines="true" showRowColHeaders="true" showZeros="true" rightToLeft="false" tabSelected="false" showOutlineSymbols="true" defaultGridColor="true" view="normal" topLeftCell="A1" colorId="64" zoomScale="100" zoomScaleNormal="100" zoomScalePageLayoutView="120" workbookViewId="0">
      <selection pane="topLeft" activeCell="M12" activeCellId="0" sqref="M12"/>
    </sheetView>
  </sheetViews>
  <sheetFormatPr defaultRowHeight="12.8" outlineLevelRow="0" outlineLevelCol="0"/>
  <cols>
    <col collapsed="false" customWidth="true" hidden="false" outlineLevel="0" max="1" min="1" style="0" width="7.19"/>
    <col collapsed="false" customWidth="false" hidden="false" outlineLevel="0" max="10" min="2" style="0" width="11.52"/>
    <col collapsed="false" customWidth="true" hidden="false" outlineLevel="0" max="11" min="11" style="0" width="1.4"/>
    <col collapsed="false" customWidth="false" hidden="false" outlineLevel="0" max="1025" min="12" style="0" width="11.52"/>
  </cols>
  <sheetData>
    <row r="2" customFormat="false" ht="15.8" hidden="false" customHeight="false" outlineLevel="0" collapsed="false">
      <c r="A2" s="1"/>
      <c r="B2" s="2"/>
      <c r="C2" s="2"/>
      <c r="D2" s="2"/>
      <c r="E2" s="2"/>
      <c r="F2" s="2"/>
      <c r="G2" s="2"/>
      <c r="H2" s="2"/>
      <c r="I2" s="2"/>
      <c r="J2" s="3"/>
      <c r="K2" s="4"/>
    </row>
    <row r="3" customFormat="false" ht="15.8" hidden="false" customHeight="false" outlineLevel="0" collapsed="false">
      <c r="A3" s="5"/>
      <c r="B3" s="6" t="s">
        <v>0</v>
      </c>
      <c r="C3" s="6"/>
      <c r="D3" s="6"/>
      <c r="E3" s="6"/>
      <c r="F3" s="6"/>
      <c r="G3" s="6"/>
      <c r="H3" s="6"/>
      <c r="I3" s="6"/>
      <c r="J3" s="6"/>
      <c r="K3" s="7"/>
    </row>
    <row r="4" customFormat="false" ht="15.8" hidden="false" customHeight="false" outlineLevel="0" collapsed="false">
      <c r="A4" s="5"/>
      <c r="B4" s="8"/>
      <c r="C4" s="8"/>
      <c r="D4" s="8"/>
      <c r="E4" s="8"/>
      <c r="F4" s="8"/>
      <c r="G4" s="8"/>
      <c r="H4" s="8"/>
      <c r="I4" s="8"/>
      <c r="J4" s="8"/>
      <c r="K4" s="7"/>
    </row>
    <row r="5" customFormat="false" ht="15.8" hidden="false" customHeight="false" outlineLevel="0" collapsed="false">
      <c r="A5" s="5"/>
      <c r="B5" s="9" t="s">
        <v>1</v>
      </c>
      <c r="C5" s="9"/>
      <c r="D5" s="9"/>
      <c r="E5" s="9"/>
      <c r="F5" s="9"/>
      <c r="G5" s="9"/>
      <c r="H5" s="9"/>
      <c r="I5" s="9"/>
      <c r="J5" s="9"/>
      <c r="K5" s="7"/>
    </row>
    <row r="6" customFormat="false" ht="15.8" hidden="false" customHeight="false" outlineLevel="0" collapsed="false">
      <c r="A6" s="5"/>
      <c r="B6" s="8"/>
      <c r="C6" s="8"/>
      <c r="D6" s="8"/>
      <c r="E6" s="8"/>
      <c r="F6" s="8"/>
      <c r="G6" s="8"/>
      <c r="H6" s="8"/>
      <c r="I6" s="8"/>
      <c r="J6" s="8"/>
      <c r="K6" s="7"/>
    </row>
    <row r="7" customFormat="false" ht="41.2" hidden="false" customHeight="true" outlineLevel="0" collapsed="false">
      <c r="A7" s="5"/>
      <c r="B7" s="10" t="s">
        <v>2</v>
      </c>
      <c r="C7" s="10"/>
      <c r="D7" s="10"/>
      <c r="E7" s="10"/>
      <c r="F7" s="10"/>
      <c r="G7" s="10"/>
      <c r="H7" s="10"/>
      <c r="I7" s="10"/>
      <c r="J7" s="10"/>
      <c r="K7" s="7"/>
    </row>
    <row r="8" customFormat="false" ht="15.8" hidden="false" customHeight="false" outlineLevel="0" collapsed="false">
      <c r="A8" s="5"/>
      <c r="B8" s="11"/>
      <c r="C8" s="11"/>
      <c r="D8" s="11"/>
      <c r="E8" s="11"/>
      <c r="F8" s="11"/>
      <c r="G8" s="11"/>
      <c r="H8" s="11"/>
      <c r="I8" s="11"/>
      <c r="J8" s="11"/>
      <c r="K8" s="7"/>
    </row>
    <row r="9" customFormat="false" ht="29.85" hidden="false" customHeight="true" outlineLevel="0" collapsed="false">
      <c r="A9" s="5"/>
      <c r="B9" s="12"/>
      <c r="C9" s="13" t="s">
        <v>3</v>
      </c>
      <c r="D9" s="13"/>
      <c r="E9" s="13"/>
      <c r="F9" s="13"/>
      <c r="G9" s="13"/>
      <c r="H9" s="13"/>
      <c r="I9" s="13"/>
      <c r="J9" s="13"/>
      <c r="K9" s="7"/>
    </row>
    <row r="10" customFormat="false" ht="15.8" hidden="false" customHeight="false" outlineLevel="0" collapsed="false">
      <c r="A10" s="5"/>
      <c r="B10" s="14"/>
      <c r="C10" s="14"/>
      <c r="D10" s="14"/>
      <c r="E10" s="14"/>
      <c r="F10" s="14"/>
      <c r="G10" s="14"/>
      <c r="H10" s="14"/>
      <c r="I10" s="14"/>
      <c r="J10" s="14"/>
      <c r="K10" s="7"/>
    </row>
    <row r="11" customFormat="false" ht="29.95" hidden="false" customHeight="true" outlineLevel="0" collapsed="false">
      <c r="A11" s="5"/>
      <c r="B11" s="15"/>
      <c r="C11" s="13" t="s">
        <v>4</v>
      </c>
      <c r="D11" s="13"/>
      <c r="E11" s="13"/>
      <c r="F11" s="13"/>
      <c r="G11" s="13"/>
      <c r="H11" s="13"/>
      <c r="I11" s="13"/>
      <c r="J11" s="13"/>
      <c r="K11" s="7"/>
    </row>
    <row r="12" customFormat="false" ht="15.8" hidden="false" customHeight="false" outlineLevel="0" collapsed="false">
      <c r="A12" s="16"/>
      <c r="B12" s="16"/>
      <c r="C12" s="16"/>
      <c r="D12" s="16"/>
      <c r="E12" s="16"/>
      <c r="F12" s="16"/>
      <c r="G12" s="16"/>
      <c r="H12" s="16"/>
      <c r="I12" s="16"/>
      <c r="J12" s="16"/>
      <c r="K12" s="7"/>
    </row>
    <row r="13" customFormat="false" ht="15.8" hidden="false" customHeight="false" outlineLevel="0" collapsed="false">
      <c r="A13" s="5"/>
      <c r="B13" s="11"/>
      <c r="C13" s="11"/>
      <c r="D13" s="11"/>
      <c r="E13" s="11"/>
      <c r="F13" s="11"/>
      <c r="G13" s="11"/>
      <c r="H13" s="11"/>
      <c r="I13" s="11"/>
      <c r="J13" s="11"/>
      <c r="K13" s="7"/>
    </row>
    <row r="14" customFormat="false" ht="15.8" hidden="false" customHeight="false" outlineLevel="0" collapsed="false">
      <c r="A14" s="5"/>
      <c r="B14" s="17" t="s">
        <v>5</v>
      </c>
      <c r="C14" s="17" t="s">
        <v>6</v>
      </c>
      <c r="D14" s="17"/>
      <c r="E14" s="17"/>
      <c r="F14" s="17"/>
      <c r="G14" s="17"/>
      <c r="H14" s="17"/>
      <c r="I14" s="17"/>
      <c r="J14" s="17"/>
      <c r="K14" s="7"/>
    </row>
    <row r="15" customFormat="false" ht="28.45" hidden="false" customHeight="true" outlineLevel="0" collapsed="false">
      <c r="A15" s="5"/>
      <c r="B15" s="11"/>
      <c r="C15" s="18" t="s">
        <v>7</v>
      </c>
      <c r="D15" s="18"/>
      <c r="E15" s="18"/>
      <c r="F15" s="18"/>
      <c r="G15" s="18"/>
      <c r="H15" s="18"/>
      <c r="I15" s="18"/>
      <c r="J15" s="18"/>
      <c r="K15" s="7"/>
    </row>
    <row r="16" customFormat="false" ht="15.8" hidden="false" customHeight="false" outlineLevel="0" collapsed="false">
      <c r="A16" s="19"/>
      <c r="B16" s="20"/>
      <c r="C16" s="20"/>
      <c r="D16" s="20"/>
      <c r="E16" s="20"/>
      <c r="F16" s="20"/>
      <c r="G16" s="20"/>
      <c r="H16" s="20"/>
      <c r="I16" s="20"/>
      <c r="J16" s="21"/>
      <c r="K16" s="22"/>
    </row>
  </sheetData>
  <mergeCells count="13">
    <mergeCell ref="B3:J3"/>
    <mergeCell ref="B4:J4"/>
    <mergeCell ref="B5:J5"/>
    <mergeCell ref="B6:J6"/>
    <mergeCell ref="B7:J7"/>
    <mergeCell ref="B8:J8"/>
    <mergeCell ref="C9:J9"/>
    <mergeCell ref="B10:J10"/>
    <mergeCell ref="C11:J11"/>
    <mergeCell ref="A12:J12"/>
    <mergeCell ref="B13:J13"/>
    <mergeCell ref="C14:J14"/>
    <mergeCell ref="C15:J15"/>
  </mergeCells>
  <printOptions headings="false" gridLines="false" gridLinesSet="true" horizontalCentered="false" verticalCentered="false"/>
  <pageMargins left="0.7875" right="0.7875" top="1.025" bottom="1.025" header="0.7875" footer="0.7875"/>
  <pageSetup paperSize="9" scale="65" firstPageNumber="0" fitToWidth="1" fitToHeight="1" pageOrder="downThenOver" orientation="landscape" blackAndWhite="false" draft="false" cellComments="none" useFirstPageNumber="false" horizontalDpi="300" verticalDpi="300" copies="1"/>
  <headerFooter differentFirst="false" differentOddEven="false">
    <oddHeader>&amp;C&amp;A</oddHeader>
    <oddFooter>&amp;CPágina &amp;P</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IS65536"/>
  <sheetViews>
    <sheetView showFormulas="false" showGridLines="true" showRowColHeaders="true" showZeros="true" rightToLeft="false" tabSelected="true" showOutlineSymbols="true" defaultGridColor="true" view="normal" topLeftCell="A184" colorId="64" zoomScale="100" zoomScaleNormal="100" zoomScalePageLayoutView="120" workbookViewId="0">
      <selection pane="topLeft" activeCell="I107" activeCellId="0" sqref="I107"/>
    </sheetView>
  </sheetViews>
  <sheetFormatPr defaultRowHeight="12.75" outlineLevelRow="0" outlineLevelCol="0"/>
  <cols>
    <col collapsed="false" customWidth="true" hidden="false" outlineLevel="0" max="1" min="1" style="23" width="12.12"/>
    <col collapsed="false" customWidth="true" hidden="false" outlineLevel="0" max="2" min="2" style="23" width="13.82"/>
    <col collapsed="false" customWidth="true" hidden="false" outlineLevel="0" max="3" min="3" style="23" width="14.53"/>
    <col collapsed="false" customWidth="true" hidden="false" outlineLevel="0" max="4" min="4" style="23" width="10.12"/>
    <col collapsed="false" customWidth="true" hidden="false" outlineLevel="0" max="5" min="5" style="23" width="12.4"/>
    <col collapsed="false" customWidth="true" hidden="false" outlineLevel="0" max="6" min="6" style="23" width="11.27"/>
    <col collapsed="false" customWidth="true" hidden="false" outlineLevel="0" max="7" min="7" style="23" width="16.36"/>
    <col collapsed="false" customWidth="true" hidden="false" outlineLevel="0" max="8" min="8" style="23" width="13.4"/>
    <col collapsed="false" customWidth="true" hidden="false" outlineLevel="0" max="9" min="9" style="24" width="19.74"/>
    <col collapsed="false" customWidth="true" hidden="false" outlineLevel="0" max="10" min="10" style="23" width="10.69"/>
    <col collapsed="false" customWidth="true" hidden="false" outlineLevel="0" max="11" min="11" style="23" width="11.12"/>
    <col collapsed="false" customWidth="true" hidden="false" outlineLevel="0" max="12" min="12" style="23" width="7.41"/>
    <col collapsed="false" customWidth="true" hidden="false" outlineLevel="0" max="13" min="13" style="23" width="6.55"/>
    <col collapsed="false" customWidth="true" hidden="false" outlineLevel="0" max="15" min="14" style="23" width="9.27"/>
    <col collapsed="false" customWidth="true" hidden="false" outlineLevel="0" max="257" min="16" style="23" width="9.13"/>
    <col collapsed="false" customWidth="true" hidden="false" outlineLevel="0" max="1025" min="258" style="0" width="9.13"/>
  </cols>
  <sheetData>
    <row r="1" customFormat="false" ht="21.95" hidden="false" customHeight="true" outlineLevel="0" collapsed="false">
      <c r="A1" s="25"/>
      <c r="B1" s="25"/>
      <c r="C1" s="25"/>
      <c r="D1" s="25"/>
      <c r="E1" s="25"/>
      <c r="F1" s="25"/>
      <c r="G1" s="25"/>
      <c r="H1" s="25"/>
      <c r="I1" s="25"/>
    </row>
    <row r="2" customFormat="false" ht="21.95" hidden="false" customHeight="true" outlineLevel="0" collapsed="false">
      <c r="A2" s="25" t="s">
        <v>8</v>
      </c>
      <c r="B2" s="25"/>
      <c r="C2" s="25"/>
      <c r="D2" s="25"/>
      <c r="E2" s="25"/>
      <c r="F2" s="25"/>
      <c r="G2" s="25"/>
      <c r="H2" s="25"/>
      <c r="I2" s="25"/>
    </row>
    <row r="3" customFormat="false" ht="21.95" hidden="false" customHeight="true" outlineLevel="0" collapsed="false">
      <c r="A3" s="25" t="s">
        <v>9</v>
      </c>
      <c r="B3" s="25"/>
      <c r="C3" s="25"/>
      <c r="D3" s="25"/>
      <c r="E3" s="25"/>
      <c r="F3" s="25"/>
      <c r="G3" s="25"/>
      <c r="H3" s="25"/>
      <c r="I3" s="25"/>
    </row>
    <row r="4" customFormat="false" ht="15.75" hidden="false" customHeight="true" outlineLevel="0" collapsed="false">
      <c r="A4" s="26" t="s">
        <v>10</v>
      </c>
      <c r="B4" s="26"/>
      <c r="C4" s="26"/>
      <c r="D4" s="26"/>
      <c r="E4" s="26"/>
      <c r="F4" s="27"/>
      <c r="G4" s="27"/>
      <c r="H4" s="27"/>
      <c r="I4" s="27"/>
    </row>
    <row r="5" customFormat="false" ht="15.75" hidden="false" customHeight="true" outlineLevel="0" collapsed="false">
      <c r="A5" s="26" t="s">
        <v>11</v>
      </c>
      <c r="B5" s="26"/>
      <c r="C5" s="26"/>
      <c r="D5" s="26"/>
      <c r="E5" s="26"/>
      <c r="F5" s="27" t="s">
        <v>12</v>
      </c>
      <c r="G5" s="27"/>
      <c r="H5" s="27"/>
      <c r="I5" s="27"/>
    </row>
    <row r="6" customFormat="false" ht="16.15" hidden="false" customHeight="true" outlineLevel="0" collapsed="false">
      <c r="A6" s="28" t="s">
        <v>13</v>
      </c>
      <c r="B6" s="28"/>
      <c r="C6" s="28"/>
      <c r="D6" s="28"/>
      <c r="E6" s="28"/>
      <c r="F6" s="28"/>
      <c r="G6" s="28"/>
      <c r="H6" s="28"/>
      <c r="I6" s="28"/>
    </row>
    <row r="7" customFormat="false" ht="20.25" hidden="false" customHeight="true" outlineLevel="0" collapsed="false">
      <c r="A7" s="29" t="s">
        <v>14</v>
      </c>
      <c r="B7" s="29"/>
      <c r="C7" s="29"/>
      <c r="D7" s="29"/>
      <c r="E7" s="29"/>
      <c r="F7" s="29"/>
      <c r="G7" s="29"/>
      <c r="H7" s="29"/>
      <c r="I7" s="29"/>
    </row>
    <row r="8" customFormat="false" ht="15.75" hidden="false" customHeight="true" outlineLevel="0" collapsed="false">
      <c r="A8" s="30" t="s">
        <v>15</v>
      </c>
      <c r="B8" s="26" t="s">
        <v>16</v>
      </c>
      <c r="C8" s="26"/>
      <c r="D8" s="26"/>
      <c r="E8" s="26"/>
      <c r="F8" s="26"/>
      <c r="G8" s="26"/>
      <c r="H8" s="31"/>
      <c r="I8" s="31"/>
    </row>
    <row r="9" customFormat="false" ht="15.75" hidden="false" customHeight="true" outlineLevel="0" collapsed="false">
      <c r="A9" s="30" t="s">
        <v>17</v>
      </c>
      <c r="B9" s="26" t="s">
        <v>18</v>
      </c>
      <c r="C9" s="26"/>
      <c r="D9" s="26"/>
      <c r="E9" s="26"/>
      <c r="F9" s="26"/>
      <c r="G9" s="26"/>
      <c r="H9" s="27" t="s">
        <v>19</v>
      </c>
      <c r="I9" s="27"/>
    </row>
    <row r="10" customFormat="false" ht="40.35" hidden="false" customHeight="true" outlineLevel="0" collapsed="false">
      <c r="A10" s="30" t="s">
        <v>20</v>
      </c>
      <c r="B10" s="26" t="s">
        <v>21</v>
      </c>
      <c r="C10" s="26"/>
      <c r="D10" s="26"/>
      <c r="E10" s="26"/>
      <c r="F10" s="26"/>
      <c r="G10" s="26"/>
      <c r="H10" s="32" t="s">
        <v>22</v>
      </c>
      <c r="I10" s="32"/>
    </row>
    <row r="11" customFormat="false" ht="15.75" hidden="false" customHeight="true" outlineLevel="0" collapsed="false">
      <c r="A11" s="30" t="s">
        <v>23</v>
      </c>
      <c r="B11" s="26" t="s">
        <v>24</v>
      </c>
      <c r="C11" s="26"/>
      <c r="D11" s="26"/>
      <c r="E11" s="26"/>
      <c r="F11" s="26"/>
      <c r="G11" s="26"/>
      <c r="H11" s="27" t="n">
        <v>18</v>
      </c>
      <c r="I11" s="27"/>
    </row>
    <row r="12" customFormat="false" ht="25.5" hidden="false" customHeight="true" outlineLevel="0" collapsed="false">
      <c r="A12" s="33" t="s">
        <v>25</v>
      </c>
      <c r="B12" s="33"/>
      <c r="C12" s="33"/>
      <c r="D12" s="33"/>
      <c r="E12" s="33"/>
      <c r="F12" s="33"/>
      <c r="G12" s="33"/>
      <c r="H12" s="33"/>
      <c r="I12" s="33"/>
    </row>
    <row r="13" customFormat="false" ht="43.5" hidden="false" customHeight="true" outlineLevel="0" collapsed="false">
      <c r="A13" s="34" t="s">
        <v>26</v>
      </c>
      <c r="B13" s="34"/>
      <c r="C13" s="34"/>
      <c r="D13" s="34"/>
      <c r="E13" s="34"/>
      <c r="F13" s="35" t="s">
        <v>27</v>
      </c>
      <c r="G13" s="35"/>
      <c r="H13" s="36" t="s">
        <v>28</v>
      </c>
      <c r="I13" s="36"/>
    </row>
    <row r="14" customFormat="false" ht="22.45" hidden="false" customHeight="true" outlineLevel="0" collapsed="false">
      <c r="A14" s="26" t="s">
        <v>29</v>
      </c>
      <c r="B14" s="26"/>
      <c r="C14" s="26"/>
      <c r="D14" s="26"/>
      <c r="E14" s="26"/>
      <c r="F14" s="37" t="s">
        <v>30</v>
      </c>
      <c r="G14" s="37"/>
      <c r="H14" s="38" t="n">
        <v>2</v>
      </c>
      <c r="I14" s="38" t="n">
        <f aca="false">SUM(H14:H14)</f>
        <v>2</v>
      </c>
    </row>
    <row r="15" customFormat="false" ht="7.5" hidden="false" customHeight="true" outlineLevel="0" collapsed="false">
      <c r="A15" s="39"/>
      <c r="B15" s="39"/>
      <c r="C15" s="39"/>
      <c r="D15" s="39"/>
      <c r="E15" s="39"/>
      <c r="F15" s="39"/>
      <c r="G15" s="39"/>
      <c r="H15" s="39"/>
      <c r="I15" s="39"/>
      <c r="J15" s="40"/>
      <c r="K15" s="41"/>
      <c r="L15" s="42"/>
    </row>
    <row r="16" customFormat="false" ht="48.6" hidden="false" customHeight="true" outlineLevel="0" collapsed="false">
      <c r="A16" s="43" t="s">
        <v>31</v>
      </c>
      <c r="B16" s="43"/>
      <c r="C16" s="43"/>
      <c r="D16" s="43"/>
      <c r="E16" s="43"/>
      <c r="F16" s="43"/>
      <c r="G16" s="43"/>
      <c r="H16" s="43"/>
      <c r="I16" s="43"/>
      <c r="J16" s="40"/>
      <c r="K16" s="41"/>
      <c r="L16" s="42"/>
    </row>
    <row r="17" customFormat="false" ht="7.5" hidden="false" customHeight="true" outlineLevel="0" collapsed="false">
      <c r="A17" s="39"/>
      <c r="B17" s="39"/>
      <c r="C17" s="39"/>
      <c r="D17" s="39"/>
      <c r="E17" s="39"/>
      <c r="F17" s="39"/>
      <c r="G17" s="39"/>
      <c r="H17" s="39"/>
      <c r="I17" s="39"/>
      <c r="J17" s="40"/>
      <c r="K17" s="41"/>
      <c r="L17" s="42"/>
    </row>
    <row r="18" customFormat="false" ht="54.2" hidden="false" customHeight="true" outlineLevel="0" collapsed="false">
      <c r="A18" s="44" t="s">
        <v>32</v>
      </c>
      <c r="B18" s="44"/>
      <c r="C18" s="44"/>
      <c r="D18" s="44"/>
      <c r="E18" s="44"/>
      <c r="F18" s="44"/>
      <c r="G18" s="44"/>
      <c r="H18" s="44"/>
      <c r="I18" s="44"/>
      <c r="J18" s="40"/>
      <c r="K18" s="41"/>
      <c r="L18" s="42"/>
    </row>
    <row r="19" customFormat="false" ht="9.95" hidden="false" customHeight="true" outlineLevel="0" collapsed="false">
      <c r="A19" s="45"/>
      <c r="B19" s="45"/>
      <c r="C19" s="45"/>
      <c r="D19" s="45"/>
      <c r="E19" s="45"/>
      <c r="F19" s="45"/>
      <c r="G19" s="45"/>
      <c r="H19" s="45"/>
      <c r="I19" s="45"/>
      <c r="J19" s="40"/>
      <c r="K19" s="41"/>
      <c r="L19" s="42"/>
    </row>
    <row r="20" s="46" customFormat="true" ht="21.75" hidden="false" customHeight="true" outlineLevel="0" collapsed="false">
      <c r="A20" s="29" t="s">
        <v>33</v>
      </c>
      <c r="B20" s="29"/>
      <c r="C20" s="29"/>
      <c r="D20" s="29"/>
      <c r="E20" s="29"/>
      <c r="F20" s="29"/>
      <c r="G20" s="29"/>
      <c r="H20" s="29"/>
      <c r="I20" s="29"/>
    </row>
    <row r="21" customFormat="false" ht="24.7" hidden="false" customHeight="true" outlineLevel="0" collapsed="false">
      <c r="A21" s="30" t="n">
        <v>1</v>
      </c>
      <c r="B21" s="26" t="s">
        <v>34</v>
      </c>
      <c r="C21" s="26"/>
      <c r="D21" s="26"/>
      <c r="E21" s="26"/>
      <c r="F21" s="26"/>
      <c r="G21" s="26"/>
      <c r="H21" s="47" t="s">
        <v>35</v>
      </c>
      <c r="I21" s="47"/>
    </row>
    <row r="22" customFormat="false" ht="15.75" hidden="false" customHeight="true" outlineLevel="0" collapsed="false">
      <c r="A22" s="30" t="n">
        <v>2</v>
      </c>
      <c r="B22" s="26" t="s">
        <v>36</v>
      </c>
      <c r="C22" s="26"/>
      <c r="D22" s="26"/>
      <c r="E22" s="26"/>
      <c r="F22" s="26"/>
      <c r="G22" s="26"/>
      <c r="H22" s="48" t="s">
        <v>37</v>
      </c>
      <c r="I22" s="48"/>
    </row>
    <row r="23" customFormat="false" ht="15.75" hidden="false" customHeight="true" outlineLevel="0" collapsed="false">
      <c r="A23" s="30" t="n">
        <v>3</v>
      </c>
      <c r="B23" s="49" t="s">
        <v>38</v>
      </c>
      <c r="C23" s="49"/>
      <c r="D23" s="49"/>
      <c r="E23" s="49"/>
      <c r="F23" s="49"/>
      <c r="G23" s="49"/>
      <c r="H23" s="50" t="n">
        <v>1084</v>
      </c>
      <c r="I23" s="50"/>
    </row>
    <row r="24" customFormat="false" ht="15.75" hidden="false" customHeight="true" outlineLevel="0" collapsed="false">
      <c r="A24" s="30" t="n">
        <v>4</v>
      </c>
      <c r="B24" s="26" t="s">
        <v>39</v>
      </c>
      <c r="C24" s="26"/>
      <c r="D24" s="26"/>
      <c r="E24" s="26"/>
      <c r="F24" s="26"/>
      <c r="G24" s="26"/>
      <c r="H24" s="51" t="s">
        <v>40</v>
      </c>
      <c r="I24" s="51"/>
    </row>
    <row r="25" customFormat="false" ht="15.75" hidden="false" customHeight="true" outlineLevel="0" collapsed="false">
      <c r="A25" s="30" t="n">
        <v>5</v>
      </c>
      <c r="B25" s="26" t="s">
        <v>41</v>
      </c>
      <c r="C25" s="26"/>
      <c r="D25" s="26"/>
      <c r="E25" s="26"/>
      <c r="F25" s="26"/>
      <c r="G25" s="26"/>
      <c r="H25" s="51" t="s">
        <v>42</v>
      </c>
      <c r="I25" s="51"/>
    </row>
    <row r="26" customFormat="false" ht="15.75" hidden="false" customHeight="true" outlineLevel="0" collapsed="false">
      <c r="A26" s="30"/>
      <c r="B26" s="52" t="s">
        <v>43</v>
      </c>
      <c r="C26" s="52"/>
      <c r="D26" s="52"/>
      <c r="E26" s="52"/>
      <c r="F26" s="52"/>
      <c r="G26" s="52"/>
      <c r="H26" s="53" t="n">
        <v>4.93</v>
      </c>
      <c r="I26" s="53"/>
    </row>
    <row r="27" customFormat="false" ht="15.75" hidden="false" customHeight="true" outlineLevel="0" collapsed="false">
      <c r="A27" s="30"/>
      <c r="B27" s="52" t="s">
        <v>44</v>
      </c>
      <c r="C27" s="52"/>
      <c r="D27" s="52"/>
      <c r="E27" s="52"/>
      <c r="F27" s="52"/>
      <c r="G27" s="52"/>
      <c r="H27" s="53" t="n">
        <v>6.41</v>
      </c>
      <c r="I27" s="53"/>
    </row>
    <row r="28" customFormat="false" ht="15.75" hidden="false" customHeight="true" outlineLevel="0" collapsed="false">
      <c r="A28" s="30"/>
      <c r="B28" s="52" t="s">
        <v>45</v>
      </c>
      <c r="C28" s="52"/>
      <c r="D28" s="52"/>
      <c r="E28" s="52"/>
      <c r="F28" s="52"/>
      <c r="G28" s="52"/>
      <c r="H28" s="53" t="n">
        <v>9.61</v>
      </c>
      <c r="I28" s="53"/>
    </row>
    <row r="29" customFormat="false" ht="15.75" hidden="false" customHeight="true" outlineLevel="0" collapsed="false">
      <c r="A29" s="30"/>
      <c r="B29" s="52" t="s">
        <v>46</v>
      </c>
      <c r="C29" s="52"/>
      <c r="D29" s="52"/>
      <c r="E29" s="52"/>
      <c r="F29" s="52"/>
      <c r="G29" s="52"/>
      <c r="H29" s="53" t="n">
        <v>6.41</v>
      </c>
      <c r="I29" s="53"/>
    </row>
    <row r="30" customFormat="false" ht="15.75" hidden="false" customHeight="true" outlineLevel="0" collapsed="false">
      <c r="A30" s="30"/>
      <c r="B30" s="52" t="s">
        <v>47</v>
      </c>
      <c r="C30" s="52"/>
      <c r="D30" s="52"/>
      <c r="E30" s="52"/>
      <c r="F30" s="52"/>
      <c r="G30" s="52"/>
      <c r="H30" s="53" t="n">
        <v>9.61</v>
      </c>
      <c r="I30" s="53"/>
    </row>
    <row r="31" customFormat="false" ht="15.75" hidden="false" customHeight="true" outlineLevel="0" collapsed="false">
      <c r="A31" s="30"/>
      <c r="B31" s="52" t="s">
        <v>48</v>
      </c>
      <c r="C31" s="52"/>
      <c r="D31" s="52"/>
      <c r="E31" s="52"/>
      <c r="F31" s="52"/>
      <c r="G31" s="52"/>
      <c r="H31" s="54" t="n">
        <v>325.2</v>
      </c>
      <c r="I31" s="54"/>
    </row>
    <row r="32" customFormat="false" ht="15.75" hidden="false" customHeight="true" outlineLevel="0" collapsed="false">
      <c r="A32" s="30"/>
      <c r="B32" s="52" t="s">
        <v>49</v>
      </c>
      <c r="C32" s="52"/>
      <c r="D32" s="52"/>
      <c r="E32" s="52"/>
      <c r="F32" s="52"/>
      <c r="G32" s="52"/>
      <c r="H32" s="54" t="n">
        <v>92.14</v>
      </c>
      <c r="I32" s="54"/>
    </row>
    <row r="33" customFormat="false" ht="15.75" hidden="false" customHeight="true" outlineLevel="0" collapsed="false">
      <c r="A33" s="30"/>
      <c r="B33" s="52" t="s">
        <v>50</v>
      </c>
      <c r="C33" s="52"/>
      <c r="D33" s="52"/>
      <c r="E33" s="52"/>
      <c r="F33" s="52"/>
      <c r="G33" s="52"/>
      <c r="H33" s="54" t="n">
        <v>2</v>
      </c>
      <c r="I33" s="54"/>
    </row>
    <row r="34" customFormat="false" ht="9" hidden="false" customHeight="true" outlineLevel="0" collapsed="false">
      <c r="A34" s="55"/>
      <c r="B34" s="55"/>
      <c r="C34" s="55"/>
      <c r="D34" s="55"/>
      <c r="E34" s="55"/>
      <c r="F34" s="55"/>
      <c r="G34" s="55"/>
      <c r="H34" s="55"/>
      <c r="I34" s="55"/>
    </row>
    <row r="35" customFormat="false" ht="23.1" hidden="false" customHeight="true" outlineLevel="0" collapsed="false">
      <c r="A35" s="56" t="s">
        <v>51</v>
      </c>
      <c r="B35" s="56"/>
      <c r="C35" s="56"/>
      <c r="D35" s="56"/>
      <c r="E35" s="56"/>
      <c r="F35" s="56"/>
      <c r="G35" s="56"/>
      <c r="H35" s="56"/>
      <c r="I35" s="56"/>
    </row>
    <row r="36" customFormat="false" ht="9" hidden="false" customHeight="true" outlineLevel="0" collapsed="false">
      <c r="A36" s="57"/>
      <c r="B36" s="57"/>
      <c r="C36" s="57"/>
      <c r="D36" s="57"/>
      <c r="E36" s="57"/>
      <c r="F36" s="57"/>
      <c r="G36" s="57"/>
      <c r="H36" s="57"/>
      <c r="I36" s="57"/>
    </row>
    <row r="37" customFormat="false" ht="23.1" hidden="false" customHeight="true" outlineLevel="0" collapsed="false">
      <c r="A37" s="58" t="s">
        <v>52</v>
      </c>
      <c r="B37" s="58"/>
      <c r="C37" s="58"/>
      <c r="D37" s="58"/>
      <c r="E37" s="58"/>
      <c r="F37" s="58"/>
      <c r="G37" s="58"/>
      <c r="H37" s="58"/>
      <c r="I37" s="58"/>
    </row>
    <row r="38" s="61" customFormat="true" ht="30.4" hidden="false" customHeight="true" outlineLevel="0" collapsed="false">
      <c r="A38" s="59" t="n">
        <v>1</v>
      </c>
      <c r="B38" s="60" t="s">
        <v>53</v>
      </c>
      <c r="C38" s="60"/>
      <c r="D38" s="60"/>
      <c r="E38" s="60"/>
      <c r="F38" s="60"/>
      <c r="G38" s="60"/>
      <c r="H38" s="59" t="s">
        <v>54</v>
      </c>
      <c r="I38" s="59" t="s">
        <v>55</v>
      </c>
    </row>
    <row r="39" customFormat="false" ht="28.45" hidden="false" customHeight="true" outlineLevel="0" collapsed="false">
      <c r="A39" s="30" t="s">
        <v>15</v>
      </c>
      <c r="B39" s="49" t="s">
        <v>56</v>
      </c>
      <c r="C39" s="49"/>
      <c r="D39" s="49"/>
      <c r="E39" s="49"/>
      <c r="F39" s="49"/>
      <c r="G39" s="49"/>
      <c r="H39" s="49"/>
      <c r="I39" s="62" t="n">
        <f aca="false">H23*2</f>
        <v>2168</v>
      </c>
    </row>
    <row r="40" customFormat="false" ht="15.75" hidden="false" customHeight="true" outlineLevel="0" collapsed="false">
      <c r="A40" s="30" t="s">
        <v>17</v>
      </c>
      <c r="B40" s="63" t="s">
        <v>57</v>
      </c>
      <c r="C40" s="63"/>
      <c r="D40" s="63"/>
      <c r="E40" s="63"/>
      <c r="F40" s="63"/>
      <c r="G40" s="63"/>
      <c r="H40" s="64" t="n">
        <v>0.3</v>
      </c>
      <c r="I40" s="62" t="n">
        <f aca="false">I39*H40</f>
        <v>650.4</v>
      </c>
    </row>
    <row r="41" customFormat="false" ht="15.75" hidden="false" customHeight="true" outlineLevel="0" collapsed="false">
      <c r="A41" s="30" t="s">
        <v>20</v>
      </c>
      <c r="B41" s="65" t="s">
        <v>58</v>
      </c>
      <c r="C41" s="65"/>
      <c r="D41" s="65"/>
      <c r="E41" s="65"/>
      <c r="F41" s="65"/>
      <c r="G41" s="65"/>
      <c r="H41" s="64" t="n">
        <v>0</v>
      </c>
      <c r="I41" s="62" t="n">
        <f aca="false">H23*H41</f>
        <v>0</v>
      </c>
    </row>
    <row r="42" customFormat="false" ht="26.95" hidden="false" customHeight="true" outlineLevel="0" collapsed="false">
      <c r="A42" s="35" t="s">
        <v>59</v>
      </c>
      <c r="B42" s="35"/>
      <c r="C42" s="35"/>
      <c r="D42" s="35"/>
      <c r="E42" s="35"/>
      <c r="F42" s="35"/>
      <c r="G42" s="35"/>
      <c r="H42" s="35"/>
      <c r="I42" s="66" t="n">
        <f aca="false">SUM(I39:I41)</f>
        <v>2818.4</v>
      </c>
    </row>
    <row r="43" customFormat="false" ht="9.95" hidden="false" customHeight="true" outlineLevel="0" collapsed="false">
      <c r="A43" s="67"/>
      <c r="B43" s="67"/>
      <c r="C43" s="67"/>
      <c r="D43" s="67"/>
      <c r="E43" s="67"/>
      <c r="F43" s="67"/>
      <c r="G43" s="67"/>
      <c r="H43" s="67"/>
      <c r="I43" s="67"/>
    </row>
    <row r="44" customFormat="false" ht="83.95" hidden="false" customHeight="true" outlineLevel="0" collapsed="false">
      <c r="A44" s="68" t="s">
        <v>23</v>
      </c>
      <c r="B44" s="69" t="s">
        <v>60</v>
      </c>
      <c r="C44" s="69"/>
      <c r="D44" s="69"/>
      <c r="E44" s="69"/>
      <c r="F44" s="69"/>
      <c r="G44" s="69"/>
      <c r="H44" s="64" t="n">
        <v>0.085</v>
      </c>
      <c r="I44" s="70" t="n">
        <f aca="false">I39*H44*9/12</f>
        <v>138.21</v>
      </c>
    </row>
    <row r="45" customFormat="false" ht="27.7" hidden="false" customHeight="true" outlineLevel="0" collapsed="false">
      <c r="A45" s="68" t="s">
        <v>61</v>
      </c>
      <c r="B45" s="71" t="s">
        <v>62</v>
      </c>
      <c r="C45" s="71"/>
      <c r="D45" s="71"/>
      <c r="E45" s="71"/>
      <c r="F45" s="71"/>
      <c r="G45" s="71"/>
      <c r="H45" s="71"/>
      <c r="I45" s="70" t="n">
        <f aca="false">H30*15*2</f>
        <v>288.3</v>
      </c>
    </row>
    <row r="46" customFormat="false" ht="27.7" hidden="false" customHeight="true" outlineLevel="0" collapsed="false">
      <c r="A46" s="68" t="s">
        <v>63</v>
      </c>
      <c r="B46" s="72" t="s">
        <v>64</v>
      </c>
      <c r="C46" s="72"/>
      <c r="D46" s="72"/>
      <c r="E46" s="72"/>
      <c r="F46" s="72"/>
      <c r="G46" s="72"/>
      <c r="H46" s="72"/>
      <c r="I46" s="73" t="n">
        <v>9.61</v>
      </c>
    </row>
    <row r="47" customFormat="false" ht="27.7" hidden="false" customHeight="true" outlineLevel="0" collapsed="false">
      <c r="A47" s="74" t="s">
        <v>65</v>
      </c>
      <c r="B47" s="74"/>
      <c r="C47" s="74"/>
      <c r="D47" s="74"/>
      <c r="E47" s="74"/>
      <c r="F47" s="74"/>
      <c r="G47" s="74"/>
      <c r="H47" s="74"/>
      <c r="I47" s="75" t="n">
        <f aca="false">I44+I45+I46</f>
        <v>436.12</v>
      </c>
    </row>
    <row r="48" customFormat="false" ht="14.2" hidden="false" customHeight="true" outlineLevel="0" collapsed="false">
      <c r="A48" s="76"/>
      <c r="B48" s="76"/>
      <c r="C48" s="76"/>
      <c r="D48" s="76"/>
      <c r="E48" s="76"/>
      <c r="F48" s="76"/>
      <c r="G48" s="76"/>
      <c r="H48" s="76"/>
      <c r="I48" s="76"/>
    </row>
    <row r="49" customFormat="false" ht="41.95" hidden="false" customHeight="true" outlineLevel="0" collapsed="false">
      <c r="A49" s="77" t="s">
        <v>66</v>
      </c>
      <c r="B49" s="77"/>
      <c r="C49" s="77"/>
      <c r="D49" s="77"/>
      <c r="E49" s="77"/>
      <c r="F49" s="77"/>
      <c r="G49" s="77"/>
      <c r="H49" s="77"/>
      <c r="I49" s="78" t="n">
        <f aca="false">I42+I47</f>
        <v>3254.52</v>
      </c>
    </row>
    <row r="50" customFormat="false" ht="10.5" hidden="false" customHeight="true" outlineLevel="0" collapsed="false">
      <c r="A50" s="79"/>
      <c r="B50" s="79"/>
      <c r="C50" s="79"/>
      <c r="D50" s="79"/>
      <c r="E50" s="79"/>
      <c r="F50" s="79"/>
      <c r="G50" s="79"/>
      <c r="H50" s="79"/>
      <c r="I50" s="79"/>
    </row>
    <row r="51" customFormat="false" ht="27.7" hidden="false" customHeight="true" outlineLevel="0" collapsed="false">
      <c r="A51" s="80" t="s">
        <v>67</v>
      </c>
      <c r="B51" s="80"/>
      <c r="C51" s="80"/>
      <c r="D51" s="80"/>
      <c r="E51" s="80"/>
      <c r="F51" s="80"/>
      <c r="G51" s="80"/>
      <c r="H51" s="80"/>
      <c r="I51" s="80"/>
    </row>
    <row r="52" customFormat="false" ht="21.75" hidden="false" customHeight="true" outlineLevel="0" collapsed="false">
      <c r="A52" s="58" t="s">
        <v>68</v>
      </c>
      <c r="B52" s="58"/>
      <c r="C52" s="58"/>
      <c r="D52" s="58"/>
      <c r="E52" s="58"/>
      <c r="F52" s="58"/>
      <c r="G52" s="58"/>
      <c r="H52" s="58"/>
      <c r="I52" s="58"/>
    </row>
    <row r="53" customFormat="false" ht="26.1" hidden="false" customHeight="true" outlineLevel="0" collapsed="false">
      <c r="A53" s="81" t="s">
        <v>69</v>
      </c>
      <c r="B53" s="81"/>
      <c r="C53" s="81"/>
      <c r="D53" s="81"/>
      <c r="E53" s="81"/>
      <c r="F53" s="81"/>
      <c r="G53" s="81"/>
      <c r="H53" s="81"/>
      <c r="I53" s="81"/>
    </row>
    <row r="54" customFormat="false" ht="26.1" hidden="false" customHeight="true" outlineLevel="0" collapsed="false">
      <c r="A54" s="82" t="s">
        <v>70</v>
      </c>
      <c r="B54" s="82" t="s">
        <v>71</v>
      </c>
      <c r="C54" s="82"/>
      <c r="D54" s="82"/>
      <c r="E54" s="82"/>
      <c r="F54" s="82"/>
      <c r="G54" s="82"/>
      <c r="H54" s="82"/>
      <c r="I54" s="33" t="s">
        <v>72</v>
      </c>
    </row>
    <row r="55" customFormat="false" ht="26.1" hidden="false" customHeight="true" outlineLevel="0" collapsed="false">
      <c r="A55" s="83" t="s">
        <v>15</v>
      </c>
      <c r="B55" s="84" t="s">
        <v>73</v>
      </c>
      <c r="C55" s="84"/>
      <c r="D55" s="84"/>
      <c r="E55" s="84"/>
      <c r="F55" s="84"/>
      <c r="G55" s="84"/>
      <c r="H55" s="85" t="n">
        <v>0.08333</v>
      </c>
      <c r="I55" s="86" t="n">
        <f aca="false">ROUND($I$42*H55,2)</f>
        <v>234.86</v>
      </c>
    </row>
    <row r="56" customFormat="false" ht="34.9" hidden="false" customHeight="true" outlineLevel="0" collapsed="false">
      <c r="A56" s="83" t="s">
        <v>17</v>
      </c>
      <c r="B56" s="87" t="s">
        <v>74</v>
      </c>
      <c r="C56" s="87"/>
      <c r="D56" s="87"/>
      <c r="E56" s="87"/>
      <c r="F56" s="87"/>
      <c r="G56" s="87"/>
      <c r="H56" s="88" t="n">
        <v>0.0278</v>
      </c>
      <c r="I56" s="86" t="n">
        <f aca="false">ROUND($I$42*H56,2)</f>
        <v>78.35</v>
      </c>
    </row>
    <row r="57" customFormat="false" ht="19.9" hidden="false" customHeight="true" outlineLevel="0" collapsed="false">
      <c r="A57" s="89" t="s">
        <v>75</v>
      </c>
      <c r="B57" s="89"/>
      <c r="C57" s="89"/>
      <c r="D57" s="89"/>
      <c r="E57" s="89"/>
      <c r="F57" s="89"/>
      <c r="G57" s="89"/>
      <c r="H57" s="90" t="n">
        <f aca="false">SUM(H55:H56)</f>
        <v>0.11113</v>
      </c>
      <c r="I57" s="91" t="n">
        <f aca="false">SUM(I55+I56)</f>
        <v>313.21</v>
      </c>
    </row>
    <row r="58" s="97" customFormat="true" ht="19.5" hidden="false" customHeight="true" outlineLevel="0" collapsed="false">
      <c r="A58" s="92" t="s">
        <v>20</v>
      </c>
      <c r="B58" s="93" t="s">
        <v>76</v>
      </c>
      <c r="C58" s="93"/>
      <c r="D58" s="93"/>
      <c r="E58" s="93"/>
      <c r="F58" s="93"/>
      <c r="G58" s="93"/>
      <c r="H58" s="94" t="n">
        <f aca="false">H57*H73</f>
        <v>0.04089584</v>
      </c>
      <c r="I58" s="95" t="n">
        <f aca="false">ROUND(H73*I57,2)</f>
        <v>115.26</v>
      </c>
      <c r="J58" s="96"/>
      <c r="R58" s="98"/>
      <c r="S58" s="96"/>
      <c r="AA58" s="98"/>
      <c r="AB58" s="96"/>
      <c r="AJ58" s="98"/>
      <c r="AK58" s="96"/>
      <c r="AS58" s="98"/>
      <c r="AT58" s="96"/>
      <c r="BB58" s="98"/>
      <c r="BC58" s="96"/>
      <c r="BK58" s="98"/>
      <c r="BL58" s="96"/>
      <c r="BT58" s="98"/>
      <c r="BU58" s="96"/>
      <c r="CC58" s="98"/>
      <c r="CD58" s="96"/>
      <c r="CL58" s="98"/>
      <c r="CM58" s="96"/>
      <c r="CU58" s="98"/>
      <c r="CV58" s="96"/>
      <c r="DD58" s="98"/>
      <c r="DE58" s="96"/>
      <c r="DM58" s="98"/>
      <c r="DN58" s="96"/>
      <c r="DV58" s="98"/>
      <c r="DW58" s="96"/>
      <c r="EE58" s="98"/>
      <c r="EF58" s="96"/>
      <c r="EN58" s="98"/>
      <c r="EO58" s="96"/>
      <c r="EW58" s="98"/>
      <c r="EX58" s="96"/>
      <c r="FF58" s="98"/>
      <c r="FG58" s="96"/>
      <c r="FO58" s="98"/>
      <c r="FP58" s="96"/>
      <c r="FX58" s="98"/>
      <c r="FY58" s="96"/>
      <c r="GG58" s="98"/>
      <c r="GH58" s="96"/>
      <c r="GP58" s="98"/>
      <c r="GQ58" s="96"/>
      <c r="GY58" s="98"/>
      <c r="GZ58" s="96"/>
      <c r="HH58" s="98"/>
      <c r="HI58" s="96"/>
      <c r="HQ58" s="98"/>
      <c r="HR58" s="96"/>
      <c r="HZ58" s="98"/>
      <c r="IA58" s="96"/>
      <c r="II58" s="98"/>
      <c r="IJ58" s="96"/>
      <c r="IR58" s="98"/>
      <c r="IS58" s="96"/>
    </row>
    <row r="59" s="102" customFormat="true" ht="19.9" hidden="false" customHeight="true" outlineLevel="0" collapsed="false">
      <c r="A59" s="99" t="s">
        <v>77</v>
      </c>
      <c r="B59" s="99"/>
      <c r="C59" s="99"/>
      <c r="D59" s="99"/>
      <c r="E59" s="99"/>
      <c r="F59" s="99"/>
      <c r="G59" s="99"/>
      <c r="H59" s="100" t="n">
        <f aca="false">H57+H58</f>
        <v>0.15202584</v>
      </c>
      <c r="I59" s="101" t="n">
        <f aca="false">SUM(I57:I58)</f>
        <v>428.47</v>
      </c>
      <c r="R59" s="103"/>
      <c r="AA59" s="103"/>
      <c r="AJ59" s="103"/>
      <c r="AS59" s="103"/>
      <c r="BB59" s="103"/>
      <c r="BK59" s="103"/>
      <c r="BT59" s="103"/>
      <c r="CC59" s="103"/>
      <c r="CL59" s="103"/>
      <c r="CU59" s="103"/>
      <c r="DD59" s="103"/>
      <c r="DM59" s="103"/>
      <c r="DV59" s="103"/>
      <c r="EE59" s="103"/>
      <c r="EN59" s="103"/>
      <c r="EW59" s="103"/>
      <c r="FF59" s="103"/>
      <c r="FO59" s="103"/>
      <c r="FX59" s="103"/>
      <c r="GG59" s="103"/>
      <c r="GP59" s="103"/>
      <c r="GY59" s="103"/>
      <c r="HH59" s="103"/>
      <c r="HQ59" s="103"/>
      <c r="HZ59" s="103"/>
      <c r="II59" s="103"/>
      <c r="IR59" s="103"/>
    </row>
    <row r="60" s="105" customFormat="true" ht="10.5" hidden="false" customHeight="true" outlineLevel="0" collapsed="false">
      <c r="A60" s="104"/>
      <c r="B60" s="104"/>
      <c r="C60" s="104"/>
      <c r="D60" s="104"/>
      <c r="E60" s="104"/>
      <c r="F60" s="104"/>
      <c r="G60" s="104"/>
      <c r="H60" s="104"/>
      <c r="I60" s="104"/>
    </row>
    <row r="61" customFormat="false" ht="50.2" hidden="false" customHeight="true" outlineLevel="0" collapsed="false">
      <c r="A61" s="43" t="s">
        <v>78</v>
      </c>
      <c r="B61" s="43"/>
      <c r="C61" s="43"/>
      <c r="D61" s="43"/>
      <c r="E61" s="43"/>
      <c r="F61" s="43"/>
      <c r="G61" s="43"/>
      <c r="H61" s="43"/>
      <c r="I61" s="43"/>
    </row>
    <row r="62" customFormat="false" ht="11.85" hidden="false" customHeight="true" outlineLevel="0" collapsed="false">
      <c r="A62" s="106"/>
      <c r="B62" s="106"/>
      <c r="C62" s="106"/>
      <c r="D62" s="106"/>
      <c r="E62" s="106"/>
      <c r="F62" s="106"/>
      <c r="G62" s="106"/>
      <c r="H62" s="106"/>
      <c r="I62" s="106"/>
    </row>
    <row r="63" s="105" customFormat="true" ht="32.25" hidden="false" customHeight="true" outlineLevel="0" collapsed="false">
      <c r="A63" s="107" t="s">
        <v>79</v>
      </c>
      <c r="B63" s="107"/>
      <c r="C63" s="107"/>
      <c r="D63" s="107"/>
      <c r="E63" s="107"/>
      <c r="F63" s="107"/>
      <c r="G63" s="107"/>
      <c r="H63" s="107"/>
      <c r="I63" s="107"/>
    </row>
    <row r="64" s="105" customFormat="true" ht="30" hidden="false" customHeight="true" outlineLevel="0" collapsed="false">
      <c r="A64" s="108" t="s">
        <v>80</v>
      </c>
      <c r="B64" s="60" t="s">
        <v>81</v>
      </c>
      <c r="C64" s="60"/>
      <c r="D64" s="60"/>
      <c r="E64" s="60"/>
      <c r="F64" s="60"/>
      <c r="G64" s="60"/>
      <c r="H64" s="60" t="s">
        <v>82</v>
      </c>
      <c r="I64" s="60" t="s">
        <v>83</v>
      </c>
    </row>
    <row r="65" s="105" customFormat="true" ht="15.75" hidden="false" customHeight="true" outlineLevel="0" collapsed="false">
      <c r="A65" s="109" t="s">
        <v>15</v>
      </c>
      <c r="B65" s="110" t="s">
        <v>84</v>
      </c>
      <c r="C65" s="110"/>
      <c r="D65" s="110"/>
      <c r="E65" s="110"/>
      <c r="F65" s="110"/>
      <c r="G65" s="110"/>
      <c r="H65" s="111" t="n">
        <v>0.2</v>
      </c>
      <c r="I65" s="112" t="n">
        <f aca="false">ROUND($I$42*H65,2)</f>
        <v>563.68</v>
      </c>
    </row>
    <row r="66" s="105" customFormat="true" ht="15.75" hidden="false" customHeight="true" outlineLevel="0" collapsed="false">
      <c r="A66" s="109" t="s">
        <v>17</v>
      </c>
      <c r="B66" s="26" t="s">
        <v>85</v>
      </c>
      <c r="C66" s="26"/>
      <c r="D66" s="26"/>
      <c r="E66" s="26"/>
      <c r="F66" s="26"/>
      <c r="G66" s="26"/>
      <c r="H66" s="111" t="n">
        <v>0.025</v>
      </c>
      <c r="I66" s="112" t="n">
        <f aca="false">ROUND($I$42*H66,2)</f>
        <v>70.46</v>
      </c>
    </row>
    <row r="67" s="105" customFormat="true" ht="49.15" hidden="false" customHeight="true" outlineLevel="0" collapsed="false">
      <c r="A67" s="109" t="s">
        <v>20</v>
      </c>
      <c r="B67" s="49" t="s">
        <v>86</v>
      </c>
      <c r="C67" s="49"/>
      <c r="D67" s="113" t="s">
        <v>87</v>
      </c>
      <c r="E67" s="114" t="n">
        <v>0.03</v>
      </c>
      <c r="F67" s="113" t="s">
        <v>88</v>
      </c>
      <c r="G67" s="115" t="n">
        <v>1</v>
      </c>
      <c r="H67" s="116" t="n">
        <f aca="false">ROUND((E67*G67),6)</f>
        <v>0.03</v>
      </c>
      <c r="I67" s="112" t="n">
        <f aca="false">ROUND($I$42*H67,2)</f>
        <v>84.55</v>
      </c>
    </row>
    <row r="68" s="105" customFormat="true" ht="15.75" hidden="false" customHeight="true" outlineLevel="0" collapsed="false">
      <c r="A68" s="109" t="s">
        <v>23</v>
      </c>
      <c r="B68" s="110" t="s">
        <v>89</v>
      </c>
      <c r="C68" s="110"/>
      <c r="D68" s="110"/>
      <c r="E68" s="110"/>
      <c r="F68" s="110"/>
      <c r="G68" s="110"/>
      <c r="H68" s="111" t="n">
        <v>0.015</v>
      </c>
      <c r="I68" s="112" t="n">
        <f aca="false">ROUND($I$42*H68,2)</f>
        <v>42.28</v>
      </c>
    </row>
    <row r="69" s="105" customFormat="true" ht="15.75" hidden="false" customHeight="true" outlineLevel="0" collapsed="false">
      <c r="A69" s="109" t="s">
        <v>61</v>
      </c>
      <c r="B69" s="110" t="s">
        <v>90</v>
      </c>
      <c r="C69" s="110"/>
      <c r="D69" s="110"/>
      <c r="E69" s="110"/>
      <c r="F69" s="110"/>
      <c r="G69" s="110"/>
      <c r="H69" s="111" t="n">
        <v>0.01</v>
      </c>
      <c r="I69" s="112" t="n">
        <f aca="false">ROUND($I$42*H69,2)</f>
        <v>28.18</v>
      </c>
    </row>
    <row r="70" s="105" customFormat="true" ht="15.75" hidden="false" customHeight="true" outlineLevel="0" collapsed="false">
      <c r="A70" s="109" t="s">
        <v>63</v>
      </c>
      <c r="B70" s="26" t="s">
        <v>91</v>
      </c>
      <c r="C70" s="26"/>
      <c r="D70" s="26"/>
      <c r="E70" s="26"/>
      <c r="F70" s="26"/>
      <c r="G70" s="26"/>
      <c r="H70" s="111" t="n">
        <v>0.006</v>
      </c>
      <c r="I70" s="112" t="n">
        <f aca="false">ROUND($I$42*H70,2)</f>
        <v>16.91</v>
      </c>
    </row>
    <row r="71" customFormat="false" ht="20.45" hidden="false" customHeight="true" outlineLevel="0" collapsed="false">
      <c r="A71" s="109" t="s">
        <v>92</v>
      </c>
      <c r="B71" s="110" t="s">
        <v>93</v>
      </c>
      <c r="C71" s="110"/>
      <c r="D71" s="110"/>
      <c r="E71" s="110"/>
      <c r="F71" s="110"/>
      <c r="G71" s="110"/>
      <c r="H71" s="111" t="n">
        <v>0.002</v>
      </c>
      <c r="I71" s="112" t="n">
        <f aca="false">ROUND($I$42*H71,2)</f>
        <v>5.64</v>
      </c>
    </row>
    <row r="72" customFormat="false" ht="15.75" hidden="false" customHeight="true" outlineLevel="0" collapsed="false">
      <c r="A72" s="109" t="s">
        <v>94</v>
      </c>
      <c r="B72" s="26" t="s">
        <v>95</v>
      </c>
      <c r="C72" s="26"/>
      <c r="D72" s="26"/>
      <c r="E72" s="26"/>
      <c r="F72" s="26"/>
      <c r="G72" s="26"/>
      <c r="H72" s="111" t="n">
        <v>0.08</v>
      </c>
      <c r="I72" s="112" t="n">
        <f aca="false">ROUND($I$42*H72,2)</f>
        <v>225.47</v>
      </c>
    </row>
    <row r="73" customFormat="false" ht="15.75" hidden="false" customHeight="true" outlineLevel="0" collapsed="false">
      <c r="A73" s="99" t="s">
        <v>77</v>
      </c>
      <c r="B73" s="99"/>
      <c r="C73" s="99"/>
      <c r="D73" s="99"/>
      <c r="E73" s="99"/>
      <c r="F73" s="99"/>
      <c r="G73" s="99"/>
      <c r="H73" s="117" t="n">
        <f aca="false">SUM(H65:H72)</f>
        <v>0.368</v>
      </c>
      <c r="I73" s="101" t="n">
        <f aca="false">SUM(I65:I72)</f>
        <v>1037.17</v>
      </c>
    </row>
    <row r="74" customFormat="false" ht="8.25" hidden="false" customHeight="true" outlineLevel="0" collapsed="false">
      <c r="A74" s="118"/>
      <c r="B74" s="119"/>
      <c r="C74" s="119"/>
      <c r="D74" s="119"/>
      <c r="E74" s="119"/>
      <c r="F74" s="119"/>
      <c r="G74" s="119"/>
      <c r="H74" s="120"/>
      <c r="I74" s="121"/>
    </row>
    <row r="75" customFormat="false" ht="46.45" hidden="false" customHeight="true" outlineLevel="0" collapsed="false">
      <c r="A75" s="43" t="s">
        <v>96</v>
      </c>
      <c r="B75" s="43"/>
      <c r="C75" s="43"/>
      <c r="D75" s="43"/>
      <c r="E75" s="43"/>
      <c r="F75" s="43"/>
      <c r="G75" s="43"/>
      <c r="H75" s="43"/>
      <c r="I75" s="43"/>
    </row>
    <row r="76" customFormat="false" ht="7.5" hidden="false" customHeight="true" outlineLevel="0" collapsed="false">
      <c r="A76" s="39"/>
      <c r="B76" s="39"/>
      <c r="C76" s="39"/>
      <c r="D76" s="39"/>
      <c r="E76" s="39"/>
      <c r="F76" s="39"/>
      <c r="G76" s="39"/>
      <c r="H76" s="39"/>
      <c r="I76" s="39"/>
    </row>
    <row r="77" customFormat="false" ht="18.6" hidden="false" customHeight="true" outlineLevel="0" collapsed="false">
      <c r="A77" s="122" t="s">
        <v>97</v>
      </c>
      <c r="B77" s="122"/>
      <c r="C77" s="122"/>
      <c r="D77" s="122"/>
      <c r="E77" s="122"/>
      <c r="F77" s="122"/>
      <c r="G77" s="122"/>
      <c r="H77" s="122"/>
      <c r="I77" s="122"/>
    </row>
    <row r="78" customFormat="false" ht="18.75" hidden="false" customHeight="true" outlineLevel="0" collapsed="false">
      <c r="A78" s="123" t="s">
        <v>98</v>
      </c>
      <c r="B78" s="60" t="s">
        <v>99</v>
      </c>
      <c r="C78" s="60"/>
      <c r="D78" s="60"/>
      <c r="E78" s="60"/>
      <c r="F78" s="60"/>
      <c r="G78" s="60"/>
      <c r="H78" s="60"/>
      <c r="I78" s="60" t="s">
        <v>72</v>
      </c>
    </row>
    <row r="79" customFormat="false" ht="15.75" hidden="false" customHeight="true" outlineLevel="0" collapsed="false">
      <c r="A79" s="83" t="s">
        <v>15</v>
      </c>
      <c r="B79" s="124" t="s">
        <v>100</v>
      </c>
      <c r="C79" s="124"/>
      <c r="D79" s="124"/>
      <c r="E79" s="124"/>
      <c r="F79" s="124"/>
      <c r="G79" s="124"/>
      <c r="H79" s="124"/>
      <c r="I79" s="125" t="n">
        <f aca="false">IF(ROUND((H82*H80*H81)-(I39*0.06),2)&lt;0,0,ROUND((H82*H80*H81)-(I39*0.06),2))</f>
        <v>97.92</v>
      </c>
    </row>
    <row r="80" customFormat="false" ht="22.5" hidden="false" customHeight="true" outlineLevel="0" collapsed="false">
      <c r="A80" s="83"/>
      <c r="B80" s="126" t="s">
        <v>101</v>
      </c>
      <c r="C80" s="126"/>
      <c r="D80" s="126"/>
      <c r="E80" s="126"/>
      <c r="F80" s="126"/>
      <c r="G80" s="126"/>
      <c r="H80" s="127" t="n">
        <v>3.8</v>
      </c>
      <c r="I80" s="128" t="s">
        <v>102</v>
      </c>
    </row>
    <row r="81" customFormat="false" ht="17.25" hidden="false" customHeight="true" outlineLevel="0" collapsed="false">
      <c r="A81" s="83"/>
      <c r="B81" s="129" t="s">
        <v>103</v>
      </c>
      <c r="C81" s="129"/>
      <c r="D81" s="129"/>
      <c r="E81" s="129"/>
      <c r="F81" s="129"/>
      <c r="G81" s="129"/>
      <c r="H81" s="130" t="n">
        <v>2</v>
      </c>
      <c r="I81" s="128"/>
    </row>
    <row r="82" customFormat="false" ht="15.6" hidden="false" customHeight="true" outlineLevel="0" collapsed="false">
      <c r="A82" s="83"/>
      <c r="B82" s="129" t="s">
        <v>104</v>
      </c>
      <c r="C82" s="129"/>
      <c r="D82" s="129"/>
      <c r="E82" s="129"/>
      <c r="F82" s="129"/>
      <c r="G82" s="129"/>
      <c r="H82" s="131" t="n">
        <v>30</v>
      </c>
      <c r="I82" s="128"/>
    </row>
    <row r="83" customFormat="false" ht="15.75" hidden="false" customHeight="true" outlineLevel="0" collapsed="false">
      <c r="A83" s="83" t="s">
        <v>17</v>
      </c>
      <c r="B83" s="124" t="s">
        <v>105</v>
      </c>
      <c r="C83" s="124"/>
      <c r="D83" s="124"/>
      <c r="E83" s="124"/>
      <c r="F83" s="124"/>
      <c r="G83" s="124"/>
      <c r="H83" s="124"/>
      <c r="I83" s="125" t="n">
        <f aca="false">ROUND(H85*H84*(1-0.15),2)*1+ROUND(30*6*(1-0.15),2)*0</f>
        <v>344.76</v>
      </c>
    </row>
    <row r="84" customFormat="false" ht="15.75" hidden="false" customHeight="true" outlineLevel="0" collapsed="false">
      <c r="A84" s="83"/>
      <c r="B84" s="126" t="s">
        <v>106</v>
      </c>
      <c r="C84" s="126"/>
      <c r="D84" s="126"/>
      <c r="E84" s="126"/>
      <c r="F84" s="126"/>
      <c r="G84" s="126"/>
      <c r="H84" s="132" t="n">
        <v>13.52</v>
      </c>
      <c r="I84" s="128" t="s">
        <v>102</v>
      </c>
    </row>
    <row r="85" customFormat="false" ht="15.75" hidden="false" customHeight="true" outlineLevel="0" collapsed="false">
      <c r="A85" s="133"/>
      <c r="B85" s="126" t="s">
        <v>107</v>
      </c>
      <c r="C85" s="126"/>
      <c r="D85" s="126"/>
      <c r="E85" s="126"/>
      <c r="F85" s="126"/>
      <c r="G85" s="126"/>
      <c r="H85" s="134" t="n">
        <v>30</v>
      </c>
      <c r="I85" s="128"/>
    </row>
    <row r="86" customFormat="false" ht="27.7" hidden="false" customHeight="true" outlineLevel="0" collapsed="false">
      <c r="A86" s="83" t="s">
        <v>20</v>
      </c>
      <c r="B86" s="135" t="s">
        <v>108</v>
      </c>
      <c r="C86" s="135"/>
      <c r="D86" s="135"/>
      <c r="E86" s="135"/>
      <c r="F86" s="135"/>
      <c r="G86" s="135"/>
      <c r="H86" s="135"/>
      <c r="I86" s="125" t="n">
        <v>204</v>
      </c>
    </row>
    <row r="87" customFormat="false" ht="29.2" hidden="false" customHeight="true" outlineLevel="0" collapsed="false">
      <c r="A87" s="83" t="s">
        <v>109</v>
      </c>
      <c r="B87" s="49" t="s">
        <v>110</v>
      </c>
      <c r="C87" s="49"/>
      <c r="D87" s="49"/>
      <c r="E87" s="49"/>
      <c r="F87" s="49"/>
      <c r="G87" s="49"/>
      <c r="H87" s="49"/>
      <c r="I87" s="136" t="n">
        <v>200</v>
      </c>
    </row>
    <row r="88" customFormat="false" ht="25.5" hidden="false" customHeight="true" outlineLevel="0" collapsed="false">
      <c r="A88" s="83" t="s">
        <v>61</v>
      </c>
      <c r="B88" s="49" t="s">
        <v>111</v>
      </c>
      <c r="C88" s="49"/>
      <c r="D88" s="49"/>
      <c r="E88" s="49"/>
      <c r="F88" s="49"/>
      <c r="G88" s="49"/>
      <c r="H88" s="49"/>
      <c r="I88" s="137" t="n">
        <v>60</v>
      </c>
      <c r="J88" s="138"/>
    </row>
    <row r="89" customFormat="false" ht="25.5" hidden="false" customHeight="true" outlineLevel="0" collapsed="false">
      <c r="A89" s="83" t="s">
        <v>63</v>
      </c>
      <c r="B89" s="49" t="s">
        <v>112</v>
      </c>
      <c r="C89" s="49"/>
      <c r="D89" s="49"/>
      <c r="E89" s="49"/>
      <c r="F89" s="49"/>
      <c r="G89" s="49"/>
      <c r="H89" s="49"/>
      <c r="I89" s="137" t="n">
        <v>25</v>
      </c>
      <c r="J89" s="138"/>
    </row>
    <row r="90" customFormat="false" ht="15.75" hidden="false" customHeight="true" outlineLevel="0" collapsed="false">
      <c r="A90" s="83" t="s">
        <v>92</v>
      </c>
      <c r="B90" s="139" t="s">
        <v>113</v>
      </c>
      <c r="C90" s="139"/>
      <c r="D90" s="139"/>
      <c r="E90" s="139"/>
      <c r="F90" s="139"/>
      <c r="G90" s="139"/>
      <c r="H90" s="139"/>
      <c r="I90" s="140" t="s">
        <v>114</v>
      </c>
    </row>
    <row r="91" customFormat="false" ht="15.75" hidden="false" customHeight="true" outlineLevel="0" collapsed="false">
      <c r="A91" s="141"/>
      <c r="B91" s="99" t="s">
        <v>115</v>
      </c>
      <c r="C91" s="99"/>
      <c r="D91" s="99"/>
      <c r="E91" s="99"/>
      <c r="F91" s="99"/>
      <c r="G91" s="99"/>
      <c r="H91" s="99"/>
      <c r="I91" s="101" t="n">
        <f aca="false">SUM(I79:I90)</f>
        <v>931.68</v>
      </c>
    </row>
    <row r="92" customFormat="false" ht="7.5" hidden="false" customHeight="true" outlineLevel="0" collapsed="false">
      <c r="A92" s="39"/>
      <c r="B92" s="39"/>
      <c r="C92" s="39"/>
      <c r="D92" s="39"/>
      <c r="E92" s="39"/>
      <c r="F92" s="39"/>
      <c r="G92" s="39"/>
      <c r="H92" s="39"/>
      <c r="I92" s="39"/>
    </row>
    <row r="93" customFormat="false" ht="36.6" hidden="false" customHeight="true" outlineLevel="0" collapsed="false">
      <c r="A93" s="56" t="s">
        <v>116</v>
      </c>
      <c r="B93" s="56"/>
      <c r="C93" s="56"/>
      <c r="D93" s="56"/>
      <c r="E93" s="56"/>
      <c r="F93" s="56"/>
      <c r="G93" s="56"/>
      <c r="H93" s="56"/>
      <c r="I93" s="56"/>
    </row>
    <row r="94" customFormat="false" ht="7.5" hidden="false" customHeight="true" outlineLevel="0" collapsed="false">
      <c r="A94" s="142"/>
      <c r="B94" s="142"/>
      <c r="C94" s="142"/>
      <c r="D94" s="142"/>
      <c r="E94" s="142"/>
      <c r="F94" s="142"/>
      <c r="G94" s="142"/>
      <c r="H94" s="142"/>
      <c r="I94" s="142"/>
    </row>
    <row r="95" customFormat="false" ht="22.35" hidden="false" customHeight="true" outlineLevel="0" collapsed="false">
      <c r="A95" s="58" t="s">
        <v>117</v>
      </c>
      <c r="B95" s="58"/>
      <c r="C95" s="58"/>
      <c r="D95" s="58"/>
      <c r="E95" s="58"/>
      <c r="F95" s="58"/>
      <c r="G95" s="58"/>
      <c r="H95" s="58"/>
      <c r="I95" s="58"/>
    </row>
    <row r="96" customFormat="false" ht="23.45" hidden="false" customHeight="true" outlineLevel="0" collapsed="false">
      <c r="A96" s="60" t="n">
        <v>2</v>
      </c>
      <c r="B96" s="60" t="s">
        <v>118</v>
      </c>
      <c r="C96" s="60"/>
      <c r="D96" s="60"/>
      <c r="E96" s="60"/>
      <c r="F96" s="60"/>
      <c r="G96" s="60"/>
      <c r="H96" s="60"/>
      <c r="I96" s="60" t="s">
        <v>72</v>
      </c>
    </row>
    <row r="97" customFormat="false" ht="22.35" hidden="false" customHeight="true" outlineLevel="0" collapsed="false">
      <c r="A97" s="143" t="s">
        <v>70</v>
      </c>
      <c r="B97" s="110" t="s">
        <v>119</v>
      </c>
      <c r="C97" s="110"/>
      <c r="D97" s="110"/>
      <c r="E97" s="110"/>
      <c r="F97" s="110"/>
      <c r="G97" s="110"/>
      <c r="H97" s="144" t="n">
        <f aca="false">H59</f>
        <v>0.15202584</v>
      </c>
      <c r="I97" s="86" t="n">
        <f aca="false">I59</f>
        <v>428.47</v>
      </c>
    </row>
    <row r="98" customFormat="false" ht="19.35" hidden="false" customHeight="true" outlineLevel="0" collapsed="false">
      <c r="A98" s="143" t="s">
        <v>80</v>
      </c>
      <c r="B98" s="110" t="s">
        <v>81</v>
      </c>
      <c r="C98" s="110"/>
      <c r="D98" s="110"/>
      <c r="E98" s="110"/>
      <c r="F98" s="110"/>
      <c r="G98" s="110"/>
      <c r="H98" s="144" t="n">
        <f aca="false">H73</f>
        <v>0.368</v>
      </c>
      <c r="I98" s="86" t="n">
        <f aca="false">I73</f>
        <v>1037.17</v>
      </c>
    </row>
    <row r="99" customFormat="false" ht="22.35" hidden="false" customHeight="true" outlineLevel="0" collapsed="false">
      <c r="A99" s="143" t="s">
        <v>98</v>
      </c>
      <c r="B99" s="110" t="s">
        <v>99</v>
      </c>
      <c r="C99" s="110"/>
      <c r="D99" s="110"/>
      <c r="E99" s="110"/>
      <c r="F99" s="110"/>
      <c r="G99" s="110"/>
      <c r="H99" s="110"/>
      <c r="I99" s="86" t="n">
        <f aca="false">I91</f>
        <v>931.68</v>
      </c>
    </row>
    <row r="100" customFormat="false" ht="22.35" hidden="false" customHeight="true" outlineLevel="0" collapsed="false">
      <c r="A100" s="145" t="s">
        <v>77</v>
      </c>
      <c r="B100" s="145"/>
      <c r="C100" s="145"/>
      <c r="D100" s="145"/>
      <c r="E100" s="145"/>
      <c r="F100" s="145"/>
      <c r="G100" s="145"/>
      <c r="H100" s="146" t="n">
        <f aca="false">SUM(H97:H99)</f>
        <v>0.52002584</v>
      </c>
      <c r="I100" s="147" t="n">
        <f aca="false">SUM(I97+I98+I99)</f>
        <v>2397.32</v>
      </c>
    </row>
    <row r="101" customFormat="false" ht="12.4" hidden="false" customHeight="true" outlineLevel="0" collapsed="false">
      <c r="A101" s="148"/>
      <c r="B101" s="148"/>
      <c r="C101" s="148"/>
      <c r="D101" s="148"/>
      <c r="E101" s="148"/>
      <c r="F101" s="148"/>
      <c r="G101" s="148"/>
      <c r="H101" s="148"/>
      <c r="I101" s="148"/>
    </row>
    <row r="102" s="105" customFormat="true" ht="26.25" hidden="false" customHeight="true" outlineLevel="0" collapsed="false">
      <c r="A102" s="58" t="s">
        <v>120</v>
      </c>
      <c r="B102" s="58"/>
      <c r="C102" s="58"/>
      <c r="D102" s="58"/>
      <c r="E102" s="58"/>
      <c r="F102" s="58"/>
      <c r="G102" s="58"/>
      <c r="H102" s="58"/>
      <c r="I102" s="58"/>
    </row>
    <row r="103" s="105" customFormat="true" ht="28.7" hidden="false" customHeight="true" outlineLevel="0" collapsed="false">
      <c r="A103" s="123" t="n">
        <v>3</v>
      </c>
      <c r="B103" s="123" t="s">
        <v>121</v>
      </c>
      <c r="C103" s="123"/>
      <c r="D103" s="123"/>
      <c r="E103" s="123"/>
      <c r="F103" s="123"/>
      <c r="G103" s="123"/>
      <c r="H103" s="123"/>
      <c r="I103" s="123" t="s">
        <v>122</v>
      </c>
    </row>
    <row r="104" s="105" customFormat="true" ht="29.95" hidden="false" customHeight="true" outlineLevel="0" collapsed="false">
      <c r="A104" s="83" t="s">
        <v>15</v>
      </c>
      <c r="B104" s="149" t="s">
        <v>123</v>
      </c>
      <c r="C104" s="149"/>
      <c r="D104" s="149"/>
      <c r="E104" s="149"/>
      <c r="F104" s="149"/>
      <c r="G104" s="149"/>
      <c r="H104" s="150" t="n">
        <v>0.00417</v>
      </c>
      <c r="I104" s="112" t="n">
        <f aca="false">ROUND($I$42*H104,2)</f>
        <v>11.75</v>
      </c>
    </row>
    <row r="105" s="105" customFormat="true" ht="15.75" hidden="false" customHeight="true" outlineLevel="0" collapsed="false">
      <c r="A105" s="83" t="s">
        <v>17</v>
      </c>
      <c r="B105" s="151" t="s">
        <v>124</v>
      </c>
      <c r="C105" s="151"/>
      <c r="D105" s="151"/>
      <c r="E105" s="151"/>
      <c r="F105" s="151"/>
      <c r="G105" s="151"/>
      <c r="H105" s="152" t="n">
        <f aca="false">H72*H104</f>
        <v>0.0003336</v>
      </c>
      <c r="I105" s="112" t="n">
        <f aca="false">ROUND($I$104*H72,2)</f>
        <v>0.94</v>
      </c>
    </row>
    <row r="106" s="105" customFormat="true" ht="33.7" hidden="false" customHeight="true" outlineLevel="0" collapsed="false">
      <c r="A106" s="83" t="s">
        <v>20</v>
      </c>
      <c r="B106" s="149" t="s">
        <v>125</v>
      </c>
      <c r="C106" s="149"/>
      <c r="D106" s="149"/>
      <c r="E106" s="149"/>
      <c r="F106" s="149"/>
      <c r="G106" s="149"/>
      <c r="H106" s="153" t="n">
        <v>0.002</v>
      </c>
      <c r="I106" s="112" t="n">
        <f aca="false">ROUND($I$42*H106,2)</f>
        <v>5.64</v>
      </c>
    </row>
    <row r="107" s="105" customFormat="true" ht="32.95" hidden="false" customHeight="true" outlineLevel="0" collapsed="false">
      <c r="A107" s="83" t="s">
        <v>23</v>
      </c>
      <c r="B107" s="149" t="s">
        <v>126</v>
      </c>
      <c r="C107" s="149"/>
      <c r="D107" s="149"/>
      <c r="E107" s="149"/>
      <c r="F107" s="149"/>
      <c r="G107" s="149"/>
      <c r="H107" s="154" t="n">
        <v>0.01296</v>
      </c>
      <c r="I107" s="112" t="n">
        <f aca="false">ROUND(((($I$42/30)*7)/$H$11),2)</f>
        <v>36.53</v>
      </c>
    </row>
    <row r="108" s="105" customFormat="true" ht="15.75" hidden="false" customHeight="true" outlineLevel="0" collapsed="false">
      <c r="A108" s="83" t="s">
        <v>61</v>
      </c>
      <c r="B108" s="83" t="s">
        <v>127</v>
      </c>
      <c r="C108" s="83"/>
      <c r="D108" s="83"/>
      <c r="E108" s="83"/>
      <c r="F108" s="83"/>
      <c r="G108" s="83"/>
      <c r="H108" s="152" t="n">
        <f aca="false">H73*H107</f>
        <v>0.00476928</v>
      </c>
      <c r="I108" s="112" t="n">
        <f aca="false">ROUND($H$73*I107,2)</f>
        <v>13.44</v>
      </c>
    </row>
    <row r="109" s="105" customFormat="true" ht="32.2" hidden="false" customHeight="true" outlineLevel="0" collapsed="false">
      <c r="A109" s="83" t="s">
        <v>63</v>
      </c>
      <c r="B109" s="149" t="s">
        <v>128</v>
      </c>
      <c r="C109" s="149"/>
      <c r="D109" s="149"/>
      <c r="E109" s="149"/>
      <c r="F109" s="149"/>
      <c r="G109" s="149"/>
      <c r="H109" s="153" t="n">
        <v>0.036</v>
      </c>
      <c r="I109" s="112" t="n">
        <f aca="false">ROUND($I$42*H109,2)</f>
        <v>101.46</v>
      </c>
    </row>
    <row r="110" s="105" customFormat="true" ht="15.75" hidden="false" customHeight="true" outlineLevel="0" collapsed="false">
      <c r="A110" s="99" t="s">
        <v>77</v>
      </c>
      <c r="B110" s="99"/>
      <c r="C110" s="99"/>
      <c r="D110" s="99"/>
      <c r="E110" s="99"/>
      <c r="F110" s="99"/>
      <c r="G110" s="99"/>
      <c r="H110" s="100" t="n">
        <f aca="false">SUM(H104:H109)</f>
        <v>0.06023288</v>
      </c>
      <c r="I110" s="101" t="n">
        <f aca="false">SUM(I104:I109)</f>
        <v>169.76</v>
      </c>
    </row>
    <row r="111" s="105" customFormat="true" ht="36.7" hidden="false" customHeight="true" outlineLevel="0" collapsed="false">
      <c r="A111" s="155" t="s">
        <v>129</v>
      </c>
      <c r="B111" s="155"/>
      <c r="C111" s="155"/>
      <c r="D111" s="155"/>
      <c r="E111" s="155"/>
      <c r="F111" s="155"/>
      <c r="G111" s="155"/>
      <c r="H111" s="155"/>
      <c r="I111" s="155"/>
    </row>
    <row r="112" customFormat="false" ht="24" hidden="false" customHeight="true" outlineLevel="0" collapsed="false">
      <c r="A112" s="58" t="s">
        <v>130</v>
      </c>
      <c r="B112" s="58"/>
      <c r="C112" s="58"/>
      <c r="D112" s="58"/>
      <c r="E112" s="58"/>
      <c r="F112" s="58"/>
      <c r="G112" s="58"/>
      <c r="H112" s="58"/>
      <c r="I112" s="58"/>
    </row>
    <row r="113" customFormat="false" ht="43.45" hidden="false" customHeight="true" outlineLevel="0" collapsed="false">
      <c r="A113" s="43" t="s">
        <v>131</v>
      </c>
      <c r="B113" s="43"/>
      <c r="C113" s="43"/>
      <c r="D113" s="43"/>
      <c r="E113" s="43"/>
      <c r="F113" s="43"/>
      <c r="G113" s="43"/>
      <c r="H113" s="43"/>
      <c r="I113" s="43"/>
    </row>
    <row r="114" customFormat="false" ht="24" hidden="false" customHeight="true" outlineLevel="0" collapsed="false">
      <c r="A114" s="156" t="s">
        <v>132</v>
      </c>
      <c r="B114" s="156"/>
      <c r="C114" s="156"/>
      <c r="D114" s="156"/>
      <c r="E114" s="156"/>
      <c r="F114" s="156"/>
      <c r="G114" s="156"/>
      <c r="H114" s="156"/>
      <c r="I114" s="156"/>
    </row>
    <row r="115" customFormat="false" ht="15.75" hidden="false" customHeight="true" outlineLevel="0" collapsed="false">
      <c r="A115" s="157" t="s">
        <v>133</v>
      </c>
      <c r="B115" s="123" t="s">
        <v>134</v>
      </c>
      <c r="C115" s="123"/>
      <c r="D115" s="123"/>
      <c r="E115" s="123"/>
      <c r="F115" s="123"/>
      <c r="G115" s="123"/>
      <c r="H115" s="123"/>
      <c r="I115" s="157" t="s">
        <v>72</v>
      </c>
    </row>
    <row r="116" customFormat="false" ht="24.7" hidden="false" customHeight="true" outlineLevel="0" collapsed="false">
      <c r="A116" s="158" t="s">
        <v>15</v>
      </c>
      <c r="B116" s="84" t="s">
        <v>135</v>
      </c>
      <c r="C116" s="84"/>
      <c r="D116" s="84"/>
      <c r="E116" s="84"/>
      <c r="F116" s="84"/>
      <c r="G116" s="84"/>
      <c r="H116" s="159" t="n">
        <v>0.08333</v>
      </c>
      <c r="I116" s="160" t="n">
        <f aca="false">ROUND($I$42*H116,2)</f>
        <v>234.86</v>
      </c>
    </row>
    <row r="117" customFormat="false" ht="15.75" hidden="false" customHeight="true" outlineLevel="0" collapsed="false">
      <c r="A117" s="161" t="s">
        <v>17</v>
      </c>
      <c r="B117" s="162" t="s">
        <v>136</v>
      </c>
      <c r="C117" s="162"/>
      <c r="D117" s="162"/>
      <c r="E117" s="162"/>
      <c r="F117" s="162"/>
      <c r="G117" s="162"/>
      <c r="H117" s="163" t="n">
        <v>0.0082</v>
      </c>
      <c r="I117" s="164" t="n">
        <f aca="false">ROUND($I$42*H117,2)</f>
        <v>23.11</v>
      </c>
    </row>
    <row r="118" customFormat="false" ht="26.95" hidden="false" customHeight="true" outlineLevel="0" collapsed="false">
      <c r="A118" s="161" t="s">
        <v>20</v>
      </c>
      <c r="B118" s="149" t="s">
        <v>137</v>
      </c>
      <c r="C118" s="149"/>
      <c r="D118" s="149"/>
      <c r="E118" s="149"/>
      <c r="F118" s="149"/>
      <c r="G118" s="149"/>
      <c r="H118" s="163" t="n">
        <v>0.0002</v>
      </c>
      <c r="I118" s="164" t="n">
        <f aca="false">ROUND($I$42*H118,2)</f>
        <v>0.56</v>
      </c>
    </row>
    <row r="119" customFormat="false" ht="30.7" hidden="false" customHeight="true" outlineLevel="0" collapsed="false">
      <c r="A119" s="161" t="s">
        <v>23</v>
      </c>
      <c r="B119" s="149" t="s">
        <v>138</v>
      </c>
      <c r="C119" s="149"/>
      <c r="D119" s="149"/>
      <c r="E119" s="149"/>
      <c r="F119" s="149"/>
      <c r="G119" s="149"/>
      <c r="H119" s="163" t="n">
        <v>0.00032</v>
      </c>
      <c r="I119" s="164" t="n">
        <f aca="false">ROUND($I$42*H119,2)</f>
        <v>0.9</v>
      </c>
    </row>
    <row r="120" customFormat="false" ht="26.95" hidden="false" customHeight="true" outlineLevel="0" collapsed="false">
      <c r="A120" s="161" t="s">
        <v>61</v>
      </c>
      <c r="B120" s="49" t="s">
        <v>139</v>
      </c>
      <c r="C120" s="49"/>
      <c r="D120" s="49"/>
      <c r="E120" s="49"/>
      <c r="F120" s="49"/>
      <c r="G120" s="49"/>
      <c r="H120" s="165" t="n">
        <v>0.00074</v>
      </c>
      <c r="I120" s="164" t="n">
        <f aca="false">ROUND($I$42*H120,2)</f>
        <v>2.09</v>
      </c>
    </row>
    <row r="121" customFormat="false" ht="29.2" hidden="false" customHeight="true" outlineLevel="0" collapsed="false">
      <c r="A121" s="166" t="s">
        <v>63</v>
      </c>
      <c r="B121" s="149" t="s">
        <v>140</v>
      </c>
      <c r="C121" s="149"/>
      <c r="D121" s="149"/>
      <c r="E121" s="149"/>
      <c r="F121" s="149"/>
      <c r="G121" s="149"/>
      <c r="H121" s="163" t="n">
        <v>0.01389</v>
      </c>
      <c r="I121" s="164" t="n">
        <f aca="false">ROUND($I$42*H121,2)</f>
        <v>39.15</v>
      </c>
    </row>
    <row r="122" customFormat="false" ht="15.75" hidden="false" customHeight="true" outlineLevel="0" collapsed="false">
      <c r="A122" s="99" t="s">
        <v>75</v>
      </c>
      <c r="B122" s="99"/>
      <c r="C122" s="99"/>
      <c r="D122" s="99"/>
      <c r="E122" s="99"/>
      <c r="F122" s="99"/>
      <c r="G122" s="99"/>
      <c r="H122" s="167" t="n">
        <f aca="false">SUM(H116:H121)</f>
        <v>0.10668</v>
      </c>
      <c r="I122" s="168" t="n">
        <f aca="false">SUM(I116:I121)</f>
        <v>300.67</v>
      </c>
    </row>
    <row r="123" customFormat="false" ht="18" hidden="false" customHeight="true" outlineLevel="0" collapsed="false">
      <c r="A123" s="161" t="s">
        <v>92</v>
      </c>
      <c r="B123" s="30" t="s">
        <v>141</v>
      </c>
      <c r="C123" s="30"/>
      <c r="D123" s="30"/>
      <c r="E123" s="30"/>
      <c r="F123" s="30"/>
      <c r="G123" s="30"/>
      <c r="H123" s="169" t="n">
        <f aca="false">H122*H73</f>
        <v>0.03925824</v>
      </c>
      <c r="I123" s="170" t="n">
        <f aca="false">ROUND(H73*I122,2)</f>
        <v>110.65</v>
      </c>
    </row>
    <row r="124" customFormat="false" ht="14.25" hidden="false" customHeight="true" outlineLevel="0" collapsed="false">
      <c r="A124" s="99" t="s">
        <v>77</v>
      </c>
      <c r="B124" s="99"/>
      <c r="C124" s="99"/>
      <c r="D124" s="99"/>
      <c r="E124" s="99"/>
      <c r="F124" s="99"/>
      <c r="G124" s="99"/>
      <c r="H124" s="100" t="n">
        <f aca="false">H122+H123</f>
        <v>0.14593824</v>
      </c>
      <c r="I124" s="101" t="n">
        <f aca="false">SUM(I122:I123)</f>
        <v>411.32</v>
      </c>
    </row>
    <row r="125" customFormat="false" ht="58.45" hidden="false" customHeight="true" outlineLevel="0" collapsed="false">
      <c r="A125" s="56" t="s">
        <v>142</v>
      </c>
      <c r="B125" s="56"/>
      <c r="C125" s="56"/>
      <c r="D125" s="56"/>
      <c r="E125" s="56"/>
      <c r="F125" s="56"/>
      <c r="G125" s="56"/>
      <c r="H125" s="56"/>
      <c r="I125" s="56"/>
    </row>
    <row r="126" customFormat="false" ht="9.95" hidden="false" customHeight="true" outlineLevel="0" collapsed="false">
      <c r="A126" s="99"/>
      <c r="B126" s="99"/>
      <c r="C126" s="99"/>
      <c r="D126" s="99"/>
      <c r="E126" s="99"/>
      <c r="F126" s="99"/>
      <c r="G126" s="99"/>
      <c r="H126" s="99"/>
      <c r="I126" s="99"/>
    </row>
    <row r="127" customFormat="false" ht="20.45" hidden="false" customHeight="true" outlineLevel="0" collapsed="false">
      <c r="A127" s="122" t="s">
        <v>143</v>
      </c>
      <c r="B127" s="122"/>
      <c r="C127" s="122"/>
      <c r="D127" s="122"/>
      <c r="E127" s="122"/>
      <c r="F127" s="122"/>
      <c r="G127" s="122"/>
      <c r="H127" s="122"/>
      <c r="I127" s="122"/>
    </row>
    <row r="128" customFormat="false" ht="25.5" hidden="false" customHeight="true" outlineLevel="0" collapsed="false">
      <c r="A128" s="123" t="s">
        <v>144</v>
      </c>
      <c r="B128" s="123" t="s">
        <v>145</v>
      </c>
      <c r="C128" s="123"/>
      <c r="D128" s="123"/>
      <c r="E128" s="123"/>
      <c r="F128" s="123"/>
      <c r="G128" s="123"/>
      <c r="H128" s="123"/>
      <c r="I128" s="171" t="s">
        <v>72</v>
      </c>
    </row>
    <row r="129" customFormat="false" ht="13.7" hidden="false" customHeight="true" outlineLevel="0" collapsed="false">
      <c r="A129" s="83" t="s">
        <v>15</v>
      </c>
      <c r="B129" s="151" t="s">
        <v>146</v>
      </c>
      <c r="C129" s="151"/>
      <c r="D129" s="151"/>
      <c r="E129" s="151"/>
      <c r="F129" s="151"/>
      <c r="G129" s="151"/>
      <c r="H129" s="151"/>
      <c r="I129" s="112" t="n">
        <v>0</v>
      </c>
    </row>
    <row r="130" customFormat="false" ht="16.15" hidden="false" customHeight="true" outlineLevel="0" collapsed="false">
      <c r="A130" s="172" t="s">
        <v>77</v>
      </c>
      <c r="B130" s="172"/>
      <c r="C130" s="172"/>
      <c r="D130" s="172"/>
      <c r="E130" s="172"/>
      <c r="F130" s="172"/>
      <c r="G130" s="172"/>
      <c r="H130" s="172"/>
      <c r="I130" s="112" t="n">
        <v>0</v>
      </c>
    </row>
    <row r="131" customFormat="false" ht="16.15" hidden="false" customHeight="true" outlineLevel="0" collapsed="false">
      <c r="A131" s="161" t="s">
        <v>17</v>
      </c>
      <c r="B131" s="26" t="s">
        <v>147</v>
      </c>
      <c r="C131" s="26"/>
      <c r="D131" s="26"/>
      <c r="E131" s="26"/>
      <c r="F131" s="26"/>
      <c r="G131" s="26"/>
      <c r="H131" s="173" t="n">
        <f aca="false">H73*H130</f>
        <v>0</v>
      </c>
      <c r="I131" s="170" t="n">
        <f aca="false">ROUND(H73*I130,2)</f>
        <v>0</v>
      </c>
    </row>
    <row r="132" customFormat="false" ht="16.15" hidden="false" customHeight="true" outlineLevel="0" collapsed="false">
      <c r="A132" s="99" t="s">
        <v>77</v>
      </c>
      <c r="B132" s="99"/>
      <c r="C132" s="99"/>
      <c r="D132" s="99"/>
      <c r="E132" s="99"/>
      <c r="F132" s="99"/>
      <c r="G132" s="99"/>
      <c r="H132" s="100" t="n">
        <f aca="false">H130+H131</f>
        <v>0</v>
      </c>
      <c r="I132" s="101" t="n">
        <f aca="false">I131+I130</f>
        <v>0</v>
      </c>
    </row>
    <row r="133" customFormat="false" ht="9.95" hidden="false" customHeight="true" outlineLevel="0" collapsed="false">
      <c r="A133" s="99"/>
      <c r="B133" s="99"/>
      <c r="C133" s="99"/>
      <c r="D133" s="99"/>
      <c r="E133" s="99"/>
      <c r="F133" s="99"/>
      <c r="G133" s="99"/>
      <c r="H133" s="99"/>
      <c r="I133" s="99" t="n">
        <f aca="false">SUM(I129:I131)</f>
        <v>0</v>
      </c>
    </row>
    <row r="134" customFormat="false" ht="17.95" hidden="false" customHeight="true" outlineLevel="0" collapsed="false">
      <c r="A134" s="43"/>
      <c r="B134" s="43"/>
      <c r="C134" s="43"/>
      <c r="D134" s="43"/>
      <c r="E134" s="43"/>
      <c r="F134" s="43"/>
      <c r="G134" s="43"/>
      <c r="H134" s="43"/>
      <c r="I134" s="43"/>
    </row>
    <row r="135" customFormat="false" ht="8.1" hidden="false" customHeight="true" outlineLevel="0" collapsed="false">
      <c r="A135" s="174"/>
      <c r="B135" s="174"/>
      <c r="C135" s="174"/>
      <c r="D135" s="174"/>
      <c r="E135" s="174"/>
      <c r="F135" s="174"/>
      <c r="G135" s="174"/>
      <c r="H135" s="174"/>
      <c r="I135" s="174"/>
    </row>
    <row r="136" customFormat="false" ht="23.65" hidden="false" customHeight="true" outlineLevel="0" collapsed="false">
      <c r="A136" s="58" t="s">
        <v>148</v>
      </c>
      <c r="B136" s="58"/>
      <c r="C136" s="58"/>
      <c r="D136" s="58"/>
      <c r="E136" s="58"/>
      <c r="F136" s="58"/>
      <c r="G136" s="58"/>
      <c r="H136" s="58"/>
      <c r="I136" s="58"/>
    </row>
    <row r="137" customFormat="false" ht="27.95" hidden="false" customHeight="true" outlineLevel="0" collapsed="false">
      <c r="A137" s="60" t="n">
        <v>4</v>
      </c>
      <c r="B137" s="123" t="s">
        <v>149</v>
      </c>
      <c r="C137" s="123"/>
      <c r="D137" s="123"/>
      <c r="E137" s="123"/>
      <c r="F137" s="123"/>
      <c r="G137" s="123"/>
      <c r="H137" s="123"/>
      <c r="I137" s="171" t="s">
        <v>72</v>
      </c>
    </row>
    <row r="138" customFormat="false" ht="19.9" hidden="false" customHeight="true" outlineLevel="0" collapsed="false">
      <c r="A138" s="143" t="s">
        <v>133</v>
      </c>
      <c r="B138" s="151" t="s">
        <v>134</v>
      </c>
      <c r="C138" s="151"/>
      <c r="D138" s="151"/>
      <c r="E138" s="151"/>
      <c r="F138" s="151"/>
      <c r="G138" s="151"/>
      <c r="H138" s="64" t="n">
        <f aca="false">H124</f>
        <v>0.14593824</v>
      </c>
      <c r="I138" s="112" t="n">
        <f aca="false">I124</f>
        <v>411.32</v>
      </c>
    </row>
    <row r="139" customFormat="false" ht="19.9" hidden="false" customHeight="true" outlineLevel="0" collapsed="false">
      <c r="A139" s="143" t="s">
        <v>150</v>
      </c>
      <c r="B139" s="151" t="s">
        <v>145</v>
      </c>
      <c r="C139" s="151"/>
      <c r="D139" s="151"/>
      <c r="E139" s="151"/>
      <c r="F139" s="151"/>
      <c r="G139" s="151"/>
      <c r="H139" s="175" t="n">
        <f aca="false">H132</f>
        <v>0</v>
      </c>
      <c r="I139" s="112" t="n">
        <f aca="false">I132</f>
        <v>0</v>
      </c>
    </row>
    <row r="140" customFormat="false" ht="19.9" hidden="false" customHeight="true" outlineLevel="0" collapsed="false">
      <c r="A140" s="145" t="s">
        <v>77</v>
      </c>
      <c r="B140" s="145"/>
      <c r="C140" s="145"/>
      <c r="D140" s="145"/>
      <c r="E140" s="145"/>
      <c r="F140" s="145"/>
      <c r="G140" s="145"/>
      <c r="H140" s="146" t="n">
        <f aca="false">SUM(H138:H139)</f>
        <v>0.14593824</v>
      </c>
      <c r="I140" s="101" t="n">
        <f aca="false">SUM(I138+I139)</f>
        <v>411.32</v>
      </c>
    </row>
    <row r="141" customFormat="false" ht="9.4" hidden="false" customHeight="true" outlineLevel="0" collapsed="false">
      <c r="A141" s="176"/>
      <c r="B141" s="176"/>
      <c r="C141" s="176"/>
      <c r="D141" s="176"/>
      <c r="E141" s="176"/>
      <c r="F141" s="176"/>
      <c r="G141" s="176"/>
      <c r="H141" s="176"/>
      <c r="I141" s="176"/>
    </row>
    <row r="142" customFormat="false" ht="30" hidden="false" customHeight="true" outlineLevel="0" collapsed="false">
      <c r="A142" s="58" t="s">
        <v>151</v>
      </c>
      <c r="B142" s="58"/>
      <c r="C142" s="58"/>
      <c r="D142" s="58"/>
      <c r="E142" s="58"/>
      <c r="F142" s="58"/>
      <c r="G142" s="58"/>
      <c r="H142" s="58"/>
      <c r="I142" s="58"/>
    </row>
    <row r="143" customFormat="false" ht="25.5" hidden="false" customHeight="true" outlineLevel="0" collapsed="false">
      <c r="A143" s="123" t="n">
        <v>5</v>
      </c>
      <c r="B143" s="60" t="s">
        <v>152</v>
      </c>
      <c r="C143" s="60"/>
      <c r="D143" s="60"/>
      <c r="E143" s="60"/>
      <c r="F143" s="60"/>
      <c r="G143" s="60"/>
      <c r="H143" s="60"/>
      <c r="I143" s="123" t="s">
        <v>72</v>
      </c>
    </row>
    <row r="144" customFormat="false" ht="27.7" hidden="false" customHeight="true" outlineLevel="0" collapsed="false">
      <c r="A144" s="83" t="s">
        <v>15</v>
      </c>
      <c r="B144" s="26" t="s">
        <v>153</v>
      </c>
      <c r="C144" s="26"/>
      <c r="D144" s="26"/>
      <c r="E144" s="26"/>
      <c r="F144" s="26"/>
      <c r="G144" s="26"/>
      <c r="H144" s="26"/>
      <c r="I144" s="177" t="n">
        <f aca="false">'Uniformes e Equipamentos'!E16</f>
        <v>149.16</v>
      </c>
    </row>
    <row r="145" customFormat="false" ht="15.75" hidden="false" customHeight="true" outlineLevel="0" collapsed="false">
      <c r="A145" s="83" t="s">
        <v>17</v>
      </c>
      <c r="B145" s="49" t="s">
        <v>154</v>
      </c>
      <c r="C145" s="49"/>
      <c r="D145" s="49"/>
      <c r="E145" s="49"/>
      <c r="F145" s="49"/>
      <c r="G145" s="49"/>
      <c r="H145" s="49"/>
      <c r="I145" s="178"/>
    </row>
    <row r="146" customFormat="false" ht="15.75" hidden="false" customHeight="true" outlineLevel="0" collapsed="false">
      <c r="A146" s="83" t="s">
        <v>20</v>
      </c>
      <c r="B146" s="179" t="s">
        <v>155</v>
      </c>
      <c r="C146" s="179"/>
      <c r="D146" s="179"/>
      <c r="E146" s="179"/>
      <c r="F146" s="179"/>
      <c r="G146" s="179"/>
      <c r="H146" s="179"/>
      <c r="I146" s="178" t="n">
        <f aca="false">'Uniformes e Equipamentos'!D34</f>
        <v>121.111111111111</v>
      </c>
    </row>
    <row r="147" customFormat="false" ht="15.75" hidden="false" customHeight="true" outlineLevel="0" collapsed="false">
      <c r="A147" s="83" t="s">
        <v>23</v>
      </c>
      <c r="B147" s="26" t="s">
        <v>58</v>
      </c>
      <c r="C147" s="26"/>
      <c r="D147" s="26"/>
      <c r="E147" s="26"/>
      <c r="F147" s="26"/>
      <c r="G147" s="26"/>
      <c r="H147" s="26"/>
      <c r="I147" s="178" t="s">
        <v>114</v>
      </c>
    </row>
    <row r="148" customFormat="false" ht="15.75" hidden="false" customHeight="true" outlineLevel="0" collapsed="false">
      <c r="A148" s="99" t="s">
        <v>115</v>
      </c>
      <c r="B148" s="99"/>
      <c r="C148" s="99"/>
      <c r="D148" s="99"/>
      <c r="E148" s="99"/>
      <c r="F148" s="99"/>
      <c r="G148" s="99"/>
      <c r="H148" s="99"/>
      <c r="I148" s="147" t="n">
        <f aca="false">SUM(I144:I147)</f>
        <v>270.271111111111</v>
      </c>
    </row>
    <row r="149" customFormat="false" ht="8.25" hidden="false" customHeight="true" outlineLevel="0" collapsed="false">
      <c r="A149" s="180"/>
      <c r="B149" s="180"/>
      <c r="C149" s="180"/>
      <c r="D149" s="180"/>
      <c r="E149" s="180"/>
      <c r="F149" s="180"/>
      <c r="G149" s="180"/>
      <c r="H149" s="180"/>
      <c r="I149" s="180"/>
    </row>
    <row r="150" customFormat="false" ht="14.85" hidden="false" customHeight="true" outlineLevel="0" collapsed="false">
      <c r="A150" s="181" t="s">
        <v>156</v>
      </c>
      <c r="B150" s="181"/>
      <c r="C150" s="181"/>
      <c r="D150" s="181"/>
      <c r="E150" s="181"/>
      <c r="F150" s="181"/>
      <c r="G150" s="181"/>
      <c r="H150" s="181"/>
      <c r="I150" s="181"/>
    </row>
    <row r="151" customFormat="false" ht="8.25" hidden="false" customHeight="true" outlineLevel="0" collapsed="false">
      <c r="A151" s="182"/>
      <c r="B151" s="183"/>
      <c r="C151" s="183"/>
      <c r="D151" s="183"/>
      <c r="E151" s="183"/>
      <c r="F151" s="183"/>
      <c r="G151" s="183"/>
      <c r="H151" s="183"/>
      <c r="I151" s="184"/>
    </row>
    <row r="152" s="105" customFormat="true" ht="29.25" hidden="false" customHeight="true" outlineLevel="0" collapsed="false">
      <c r="A152" s="58" t="s">
        <v>157</v>
      </c>
      <c r="B152" s="58"/>
      <c r="C152" s="58"/>
      <c r="D152" s="58"/>
      <c r="E152" s="58"/>
      <c r="F152" s="58"/>
      <c r="G152" s="58"/>
      <c r="H152" s="58"/>
      <c r="I152" s="58"/>
    </row>
    <row r="153" customFormat="false" ht="32.25" hidden="false" customHeight="true" outlineLevel="0" collapsed="false">
      <c r="A153" s="123" t="n">
        <v>6</v>
      </c>
      <c r="B153" s="123" t="s">
        <v>158</v>
      </c>
      <c r="C153" s="123"/>
      <c r="D153" s="123"/>
      <c r="E153" s="123"/>
      <c r="F153" s="123"/>
      <c r="G153" s="123"/>
      <c r="H153" s="60" t="s">
        <v>82</v>
      </c>
      <c r="I153" s="185" t="s">
        <v>159</v>
      </c>
    </row>
    <row r="154" customFormat="false" ht="58.5" hidden="false" customHeight="true" outlineLevel="0" collapsed="false">
      <c r="A154" s="84" t="s">
        <v>160</v>
      </c>
      <c r="B154" s="84"/>
      <c r="C154" s="84"/>
      <c r="D154" s="84"/>
      <c r="E154" s="84"/>
      <c r="F154" s="84"/>
      <c r="G154" s="84"/>
      <c r="H154" s="186" t="s">
        <v>102</v>
      </c>
      <c r="I154" s="187" t="n">
        <f aca="false">SUM(I49+I100+I110+I140+I148)</f>
        <v>6503.19111111111</v>
      </c>
    </row>
    <row r="155" customFormat="false" ht="15.75" hidden="false" customHeight="true" outlineLevel="0" collapsed="false">
      <c r="A155" s="188" t="s">
        <v>15</v>
      </c>
      <c r="B155" s="189" t="s">
        <v>161</v>
      </c>
      <c r="C155" s="189"/>
      <c r="D155" s="189"/>
      <c r="E155" s="189"/>
      <c r="F155" s="189"/>
      <c r="G155" s="189"/>
      <c r="H155" s="190" t="n">
        <v>0.08</v>
      </c>
      <c r="I155" s="112" t="n">
        <f aca="false">ROUND(H155*I154,2)</f>
        <v>520.26</v>
      </c>
    </row>
    <row r="156" customFormat="false" ht="57" hidden="false" customHeight="true" outlineLevel="0" collapsed="false">
      <c r="A156" s="84" t="s">
        <v>162</v>
      </c>
      <c r="B156" s="84"/>
      <c r="C156" s="84"/>
      <c r="D156" s="84"/>
      <c r="E156" s="84"/>
      <c r="F156" s="84"/>
      <c r="G156" s="84"/>
      <c r="H156" s="191" t="s">
        <v>102</v>
      </c>
      <c r="I156" s="187" t="n">
        <f aca="false">SUM(I49+I100+I110+I140+I148+I155)</f>
        <v>7023.45111111111</v>
      </c>
    </row>
    <row r="157" customFormat="false" ht="15.75" hidden="false" customHeight="true" outlineLevel="0" collapsed="false">
      <c r="A157" s="188" t="s">
        <v>17</v>
      </c>
      <c r="B157" s="189" t="s">
        <v>163</v>
      </c>
      <c r="C157" s="189"/>
      <c r="D157" s="189"/>
      <c r="E157" s="189"/>
      <c r="F157" s="189"/>
      <c r="G157" s="189"/>
      <c r="H157" s="190" t="n">
        <v>0.07</v>
      </c>
      <c r="I157" s="112" t="n">
        <f aca="false">ROUND(H157*I156,2)</f>
        <v>491.64</v>
      </c>
    </row>
    <row r="158" customFormat="false" ht="57.75" hidden="false" customHeight="true" outlineLevel="0" collapsed="false">
      <c r="A158" s="84" t="s">
        <v>164</v>
      </c>
      <c r="B158" s="84"/>
      <c r="C158" s="84"/>
      <c r="D158" s="84"/>
      <c r="E158" s="84"/>
      <c r="F158" s="84"/>
      <c r="G158" s="84"/>
      <c r="H158" s="191" t="s">
        <v>102</v>
      </c>
      <c r="I158" s="187" t="n">
        <f aca="false">SUM(I49+I100+I110+I140+I148+I155+I157)</f>
        <v>7515.09111111111</v>
      </c>
    </row>
    <row r="159" customFormat="false" ht="15.75" hidden="false" customHeight="true" outlineLevel="0" collapsed="false">
      <c r="A159" s="188" t="s">
        <v>20</v>
      </c>
      <c r="B159" s="189" t="s">
        <v>165</v>
      </c>
      <c r="C159" s="189"/>
      <c r="D159" s="189"/>
      <c r="E159" s="189"/>
      <c r="F159" s="189"/>
      <c r="G159" s="189"/>
      <c r="H159" s="190" t="s">
        <v>102</v>
      </c>
      <c r="I159" s="175" t="s">
        <v>102</v>
      </c>
    </row>
    <row r="160" customFormat="false" ht="15.75" hidden="false" customHeight="true" outlineLevel="0" collapsed="false">
      <c r="A160" s="83"/>
      <c r="B160" s="189" t="s">
        <v>166</v>
      </c>
      <c r="C160" s="189"/>
      <c r="D160" s="189"/>
      <c r="E160" s="189"/>
      <c r="F160" s="189"/>
      <c r="G160" s="189"/>
      <c r="H160" s="190" t="s">
        <v>102</v>
      </c>
      <c r="I160" s="175" t="s">
        <v>102</v>
      </c>
    </row>
    <row r="161" customFormat="false" ht="17.25" hidden="false" customHeight="true" outlineLevel="0" collapsed="false">
      <c r="A161" s="83"/>
      <c r="B161" s="192" t="s">
        <v>167</v>
      </c>
      <c r="C161" s="192"/>
      <c r="D161" s="192"/>
      <c r="E161" s="192"/>
      <c r="F161" s="192"/>
      <c r="G161" s="192"/>
      <c r="H161" s="173" t="n">
        <v>0.03</v>
      </c>
      <c r="I161" s="112" t="n">
        <f aca="false">ROUND(($I$158/(1-$H$170))*H161,2)</f>
        <v>246.8</v>
      </c>
    </row>
    <row r="162" customFormat="false" ht="16.5" hidden="false" customHeight="true" outlineLevel="0" collapsed="false">
      <c r="A162" s="83"/>
      <c r="B162" s="192" t="s">
        <v>168</v>
      </c>
      <c r="C162" s="192"/>
      <c r="D162" s="192"/>
      <c r="E162" s="192"/>
      <c r="F162" s="192"/>
      <c r="G162" s="192"/>
      <c r="H162" s="173" t="n">
        <v>0.0065</v>
      </c>
      <c r="I162" s="112" t="n">
        <f aca="false">ROUND(($I$158/(1-$H$170))*H162,2)</f>
        <v>53.47</v>
      </c>
    </row>
    <row r="163" customFormat="false" ht="17.95" hidden="false" customHeight="true" outlineLevel="0" collapsed="false">
      <c r="A163" s="83"/>
      <c r="B163" s="193" t="s">
        <v>169</v>
      </c>
      <c r="C163" s="193"/>
      <c r="D163" s="193"/>
      <c r="E163" s="193"/>
      <c r="F163" s="193"/>
      <c r="G163" s="193"/>
      <c r="H163" s="173" t="s">
        <v>102</v>
      </c>
      <c r="I163" s="175" t="s">
        <v>102</v>
      </c>
    </row>
    <row r="164" customFormat="false" ht="20.95" hidden="false" customHeight="true" outlineLevel="0" collapsed="false">
      <c r="A164" s="83"/>
      <c r="B164" s="193" t="s">
        <v>170</v>
      </c>
      <c r="C164" s="193"/>
      <c r="D164" s="193"/>
      <c r="E164" s="193"/>
      <c r="F164" s="193"/>
      <c r="G164" s="193"/>
      <c r="H164" s="173" t="s">
        <v>102</v>
      </c>
      <c r="I164" s="175" t="s">
        <v>102</v>
      </c>
    </row>
    <row r="165" customFormat="false" ht="18" hidden="false" customHeight="true" outlineLevel="0" collapsed="false">
      <c r="A165" s="83"/>
      <c r="B165" s="194" t="s">
        <v>171</v>
      </c>
      <c r="C165" s="194"/>
      <c r="D165" s="194"/>
      <c r="E165" s="194"/>
      <c r="F165" s="194"/>
      <c r="G165" s="194"/>
      <c r="H165" s="173" t="s">
        <v>102</v>
      </c>
      <c r="I165" s="175" t="s">
        <v>102</v>
      </c>
    </row>
    <row r="166" customFormat="false" ht="18" hidden="false" customHeight="true" outlineLevel="0" collapsed="false">
      <c r="A166" s="83"/>
      <c r="B166" s="194" t="s">
        <v>172</v>
      </c>
      <c r="C166" s="194"/>
      <c r="D166" s="194"/>
      <c r="E166" s="194"/>
      <c r="F166" s="194"/>
      <c r="G166" s="194"/>
      <c r="H166" s="173" t="s">
        <v>102</v>
      </c>
      <c r="I166" s="175" t="s">
        <v>102</v>
      </c>
    </row>
    <row r="167" customFormat="false" ht="15" hidden="false" customHeight="true" outlineLevel="0" collapsed="false">
      <c r="A167" s="83"/>
      <c r="B167" s="195" t="s">
        <v>173</v>
      </c>
      <c r="C167" s="195"/>
      <c r="D167" s="195"/>
      <c r="E167" s="195"/>
      <c r="F167" s="195"/>
      <c r="G167" s="195"/>
      <c r="H167" s="173" t="n">
        <v>0.05</v>
      </c>
      <c r="I167" s="112" t="n">
        <f aca="false">ROUND(($I$158/(1-$H$170))*H167,2)</f>
        <v>411.34</v>
      </c>
    </row>
    <row r="168" customFormat="false" ht="15.75" hidden="false" customHeight="true" outlineLevel="0" collapsed="false">
      <c r="A168" s="99" t="s">
        <v>77</v>
      </c>
      <c r="B168" s="99"/>
      <c r="C168" s="99"/>
      <c r="D168" s="99"/>
      <c r="E168" s="99"/>
      <c r="F168" s="99"/>
      <c r="G168" s="99"/>
      <c r="H168" s="99"/>
      <c r="I168" s="101" t="n">
        <f aca="false">SUM(I155+I157+I161+I162+I167)</f>
        <v>1723.51</v>
      </c>
    </row>
    <row r="169" customFormat="false" ht="6.75" hidden="false" customHeight="true" outlineLevel="0" collapsed="false">
      <c r="A169" s="176"/>
      <c r="B169" s="176"/>
      <c r="C169" s="176"/>
      <c r="D169" s="176"/>
      <c r="E169" s="176"/>
      <c r="F169" s="176"/>
      <c r="G169" s="176"/>
      <c r="H169" s="176"/>
      <c r="I169" s="176"/>
    </row>
    <row r="170" customFormat="false" ht="15.75" hidden="false" customHeight="true" outlineLevel="0" collapsed="false">
      <c r="A170" s="196" t="s">
        <v>174</v>
      </c>
      <c r="B170" s="196"/>
      <c r="C170" s="196"/>
      <c r="D170" s="196"/>
      <c r="E170" s="196"/>
      <c r="F170" s="196"/>
      <c r="G170" s="196"/>
      <c r="H170" s="197" t="n">
        <f aca="false">SUM(H161:H167)</f>
        <v>0.0865</v>
      </c>
      <c r="I170" s="198" t="n">
        <f aca="false">SUM(I161:I167)</f>
        <v>711.61</v>
      </c>
    </row>
    <row r="171" customFormat="false" ht="12.75" hidden="false" customHeight="true" outlineLevel="0" collapsed="false">
      <c r="A171" s="199" t="s">
        <v>175</v>
      </c>
      <c r="B171" s="199"/>
      <c r="C171" s="200" t="s">
        <v>176</v>
      </c>
      <c r="D171" s="200"/>
      <c r="E171" s="200"/>
      <c r="F171" s="200"/>
      <c r="G171" s="200"/>
      <c r="H171" s="200"/>
      <c r="I171" s="200"/>
    </row>
    <row r="172" customFormat="false" ht="12" hidden="false" customHeight="true" outlineLevel="0" collapsed="false">
      <c r="A172" s="199"/>
      <c r="B172" s="199"/>
      <c r="C172" s="200" t="s">
        <v>177</v>
      </c>
      <c r="D172" s="200"/>
      <c r="E172" s="200"/>
      <c r="F172" s="200"/>
      <c r="G172" s="200"/>
      <c r="H172" s="200"/>
      <c r="I172" s="200"/>
    </row>
    <row r="173" customFormat="false" ht="13.5" hidden="false" customHeight="true" outlineLevel="0" collapsed="false">
      <c r="A173" s="199"/>
      <c r="B173" s="199"/>
      <c r="C173" s="201" t="s">
        <v>178</v>
      </c>
      <c r="D173" s="201"/>
      <c r="E173" s="201"/>
      <c r="F173" s="201"/>
      <c r="G173" s="201"/>
      <c r="H173" s="201"/>
      <c r="I173" s="201"/>
    </row>
    <row r="174" customFormat="false" ht="6.75" hidden="false" customHeight="true" outlineLevel="0" collapsed="false">
      <c r="A174" s="202"/>
      <c r="B174" s="202"/>
      <c r="C174" s="202"/>
      <c r="D174" s="202"/>
      <c r="E174" s="202"/>
      <c r="F174" s="202"/>
      <c r="G174" s="202"/>
      <c r="H174" s="202"/>
      <c r="I174" s="202"/>
    </row>
    <row r="175" customFormat="false" ht="26.1" hidden="false" customHeight="true" outlineLevel="0" collapsed="false">
      <c r="A175" s="56" t="s">
        <v>179</v>
      </c>
      <c r="B175" s="56"/>
      <c r="C175" s="56"/>
      <c r="D175" s="56"/>
      <c r="E175" s="56"/>
      <c r="F175" s="56"/>
      <c r="G175" s="56"/>
      <c r="H175" s="56"/>
      <c r="I175" s="56"/>
    </row>
    <row r="176" customFormat="false" ht="5.25" hidden="false" customHeight="true" outlineLevel="0" collapsed="false">
      <c r="A176" s="176"/>
      <c r="B176" s="176"/>
      <c r="C176" s="176"/>
      <c r="D176" s="176"/>
      <c r="E176" s="176"/>
      <c r="F176" s="176"/>
      <c r="G176" s="176"/>
      <c r="H176" s="176"/>
      <c r="I176" s="176"/>
    </row>
    <row r="177" customFormat="false" ht="30.4" hidden="false" customHeight="true" outlineLevel="0" collapsed="false">
      <c r="A177" s="203" t="s">
        <v>180</v>
      </c>
      <c r="B177" s="203"/>
      <c r="C177" s="203"/>
      <c r="D177" s="203"/>
      <c r="E177" s="203"/>
      <c r="F177" s="203"/>
      <c r="G177" s="203"/>
      <c r="H177" s="203"/>
      <c r="I177" s="203"/>
    </row>
    <row r="178" customFormat="false" ht="15" hidden="false" customHeight="true" outlineLevel="0" collapsed="false">
      <c r="A178" s="29" t="s">
        <v>181</v>
      </c>
      <c r="B178" s="29"/>
      <c r="C178" s="29"/>
      <c r="D178" s="29"/>
      <c r="E178" s="29"/>
      <c r="F178" s="29"/>
      <c r="G178" s="29"/>
      <c r="H178" s="29"/>
      <c r="I178" s="35" t="s">
        <v>72</v>
      </c>
    </row>
    <row r="179" customFormat="false" ht="15" hidden="false" customHeight="true" outlineLevel="0" collapsed="false">
      <c r="A179" s="204" t="s">
        <v>15</v>
      </c>
      <c r="B179" s="205" t="s">
        <v>182</v>
      </c>
      <c r="C179" s="205"/>
      <c r="D179" s="205"/>
      <c r="E179" s="205"/>
      <c r="F179" s="205"/>
      <c r="G179" s="205"/>
      <c r="H179" s="205"/>
      <c r="I179" s="140" t="n">
        <f aca="false">I49</f>
        <v>3254.52</v>
      </c>
      <c r="K179" s="105"/>
    </row>
    <row r="180" customFormat="false" ht="15" hidden="false" customHeight="true" outlineLevel="0" collapsed="false">
      <c r="A180" s="204" t="s">
        <v>17</v>
      </c>
      <c r="B180" s="205" t="s">
        <v>68</v>
      </c>
      <c r="C180" s="205"/>
      <c r="D180" s="205"/>
      <c r="E180" s="205"/>
      <c r="F180" s="205"/>
      <c r="G180" s="205"/>
      <c r="H180" s="205"/>
      <c r="I180" s="140" t="n">
        <f aca="false">I100</f>
        <v>2397.32</v>
      </c>
    </row>
    <row r="181" customFormat="false" ht="15" hidden="false" customHeight="true" outlineLevel="0" collapsed="false">
      <c r="A181" s="204" t="s">
        <v>20</v>
      </c>
      <c r="B181" s="205" t="s">
        <v>183</v>
      </c>
      <c r="C181" s="205"/>
      <c r="D181" s="205"/>
      <c r="E181" s="205"/>
      <c r="F181" s="205"/>
      <c r="G181" s="205"/>
      <c r="H181" s="205"/>
      <c r="I181" s="140" t="n">
        <f aca="false">I110</f>
        <v>169.76</v>
      </c>
    </row>
    <row r="182" customFormat="false" ht="15" hidden="false" customHeight="true" outlineLevel="0" collapsed="false">
      <c r="A182" s="204" t="s">
        <v>23</v>
      </c>
      <c r="B182" s="205" t="s">
        <v>184</v>
      </c>
      <c r="C182" s="205"/>
      <c r="D182" s="205"/>
      <c r="E182" s="205"/>
      <c r="F182" s="205"/>
      <c r="G182" s="205"/>
      <c r="H182" s="205"/>
      <c r="I182" s="140" t="n">
        <f aca="false">I140</f>
        <v>411.32</v>
      </c>
    </row>
    <row r="183" customFormat="false" ht="15" hidden="false" customHeight="true" outlineLevel="0" collapsed="false">
      <c r="A183" s="204" t="s">
        <v>61</v>
      </c>
      <c r="B183" s="205" t="s">
        <v>185</v>
      </c>
      <c r="C183" s="205"/>
      <c r="D183" s="205"/>
      <c r="E183" s="205"/>
      <c r="F183" s="205"/>
      <c r="G183" s="205"/>
      <c r="H183" s="205"/>
      <c r="I183" s="140" t="n">
        <f aca="false">I148</f>
        <v>270.271111111111</v>
      </c>
    </row>
    <row r="184" customFormat="false" ht="15" hidden="false" customHeight="true" outlineLevel="0" collapsed="false">
      <c r="A184" s="206" t="s">
        <v>186</v>
      </c>
      <c r="B184" s="206"/>
      <c r="C184" s="206"/>
      <c r="D184" s="206"/>
      <c r="E184" s="206"/>
      <c r="F184" s="206"/>
      <c r="G184" s="206"/>
      <c r="H184" s="206"/>
      <c r="I184" s="147" t="n">
        <f aca="false">SUM(I179:I183)</f>
        <v>6503.19111111111</v>
      </c>
    </row>
    <row r="185" customFormat="false" ht="15" hidden="false" customHeight="true" outlineLevel="0" collapsed="false">
      <c r="A185" s="207" t="s">
        <v>63</v>
      </c>
      <c r="B185" s="205" t="s">
        <v>187</v>
      </c>
      <c r="C185" s="205"/>
      <c r="D185" s="205"/>
      <c r="E185" s="205"/>
      <c r="F185" s="205"/>
      <c r="G185" s="205"/>
      <c r="H185" s="205"/>
      <c r="I185" s="140" t="n">
        <f aca="false">I168</f>
        <v>1723.51</v>
      </c>
    </row>
    <row r="186" customFormat="false" ht="15" hidden="false" customHeight="true" outlineLevel="0" collapsed="false">
      <c r="A186" s="206" t="s">
        <v>188</v>
      </c>
      <c r="B186" s="206"/>
      <c r="C186" s="206"/>
      <c r="D186" s="206"/>
      <c r="E186" s="206"/>
      <c r="F186" s="206"/>
      <c r="G186" s="206"/>
      <c r="H186" s="206"/>
      <c r="I186" s="147" t="n">
        <f aca="false">SUM(I184:I185)</f>
        <v>8226.70111111111</v>
      </c>
    </row>
    <row r="187" customFormat="false" ht="11.85" hidden="false" customHeight="true" outlineLevel="0" collapsed="false">
      <c r="A187" s="208"/>
      <c r="B187" s="208"/>
      <c r="C187" s="208"/>
      <c r="D187" s="208"/>
      <c r="E187" s="208"/>
      <c r="F187" s="208"/>
      <c r="G187" s="208"/>
      <c r="H187" s="209"/>
      <c r="I187" s="210"/>
      <c r="J187" s="211"/>
      <c r="K187" s="212"/>
      <c r="L187" s="213"/>
      <c r="M187" s="214"/>
    </row>
    <row r="188" customFormat="false" ht="13.15" hidden="false" customHeight="true" outlineLevel="0" collapsed="false">
      <c r="A188" s="215"/>
      <c r="B188" s="215"/>
      <c r="C188" s="215"/>
      <c r="D188" s="215"/>
      <c r="E188" s="215"/>
      <c r="F188" s="215"/>
      <c r="G188" s="215"/>
      <c r="H188" s="215"/>
      <c r="I188" s="215"/>
    </row>
    <row r="189" customFormat="false" ht="17.1" hidden="false" customHeight="true" outlineLevel="0" collapsed="false">
      <c r="A189" s="216" t="s">
        <v>189</v>
      </c>
      <c r="B189" s="216"/>
      <c r="C189" s="216"/>
      <c r="D189" s="216"/>
      <c r="E189" s="216"/>
      <c r="F189" s="216"/>
      <c r="G189" s="216"/>
      <c r="H189" s="216"/>
      <c r="I189" s="216"/>
    </row>
    <row r="190" customFormat="false" ht="53.2" hidden="false" customHeight="true" outlineLevel="0" collapsed="false">
      <c r="A190" s="217" t="s">
        <v>190</v>
      </c>
      <c r="B190" s="217"/>
      <c r="C190" s="143" t="s">
        <v>191</v>
      </c>
      <c r="D190" s="143" t="s">
        <v>192</v>
      </c>
      <c r="E190" s="143"/>
      <c r="F190" s="218" t="s">
        <v>193</v>
      </c>
      <c r="G190" s="218"/>
      <c r="H190" s="143" t="s">
        <v>194</v>
      </c>
      <c r="I190" s="143" t="s">
        <v>195</v>
      </c>
    </row>
    <row r="191" customFormat="false" ht="21" hidden="false" customHeight="true" outlineLevel="0" collapsed="false">
      <c r="A191" s="219" t="s">
        <v>40</v>
      </c>
      <c r="B191" s="219"/>
      <c r="C191" s="220" t="n">
        <f aca="false">I186/2</f>
        <v>4113.35055555556</v>
      </c>
      <c r="D191" s="221" t="n">
        <v>2</v>
      </c>
      <c r="E191" s="221"/>
      <c r="F191" s="222" t="n">
        <f aca="false">I186</f>
        <v>8226.70111111111</v>
      </c>
      <c r="G191" s="222"/>
      <c r="H191" s="221" t="n">
        <v>2</v>
      </c>
      <c r="I191" s="222" t="n">
        <f aca="false">F191*H191</f>
        <v>16453.4022222222</v>
      </c>
    </row>
    <row r="192" customFormat="false" ht="21" hidden="false" customHeight="true" outlineLevel="0" collapsed="false">
      <c r="A192" s="223" t="s">
        <v>196</v>
      </c>
      <c r="B192" s="223"/>
      <c r="C192" s="223"/>
      <c r="D192" s="223"/>
      <c r="E192" s="223"/>
      <c r="F192" s="223"/>
      <c r="G192" s="223"/>
      <c r="H192" s="223"/>
      <c r="I192" s="222" t="n">
        <f aca="false">I191</f>
        <v>16453.4022222222</v>
      </c>
    </row>
    <row r="193" customFormat="false" ht="51.6" hidden="false" customHeight="true" outlineLevel="0" collapsed="false">
      <c r="A193" s="216" t="s">
        <v>197</v>
      </c>
      <c r="B193" s="216"/>
      <c r="C193" s="216"/>
      <c r="D193" s="216"/>
      <c r="E193" s="216"/>
      <c r="F193" s="216"/>
      <c r="G193" s="216"/>
      <c r="H193" s="216"/>
      <c r="I193" s="216"/>
    </row>
    <row r="194" customFormat="false" ht="29.2" hidden="false" customHeight="true" outlineLevel="0" collapsed="false">
      <c r="A194" s="224" t="s">
        <v>198</v>
      </c>
      <c r="B194" s="224"/>
      <c r="C194" s="224"/>
      <c r="D194" s="224"/>
      <c r="E194" s="224"/>
      <c r="F194" s="224"/>
      <c r="G194" s="224"/>
      <c r="H194" s="224"/>
      <c r="I194" s="224"/>
    </row>
    <row r="195" customFormat="false" ht="14.95" hidden="false" customHeight="true" outlineLevel="0" collapsed="false">
      <c r="A195" s="143" t="s">
        <v>199</v>
      </c>
      <c r="B195" s="143"/>
      <c r="C195" s="143"/>
      <c r="D195" s="143"/>
      <c r="E195" s="143"/>
      <c r="F195" s="143"/>
      <c r="G195" s="143"/>
      <c r="H195" s="143"/>
      <c r="I195" s="143" t="s">
        <v>72</v>
      </c>
    </row>
    <row r="196" customFormat="false" ht="17.95" hidden="false" customHeight="true" outlineLevel="0" collapsed="false">
      <c r="A196" s="217" t="s">
        <v>15</v>
      </c>
      <c r="B196" s="110" t="s">
        <v>200</v>
      </c>
      <c r="C196" s="110"/>
      <c r="D196" s="110"/>
      <c r="E196" s="110"/>
      <c r="F196" s="110"/>
      <c r="G196" s="110"/>
      <c r="H196" s="110"/>
      <c r="I196" s="222" t="n">
        <f aca="false">I186</f>
        <v>8226.70111111111</v>
      </c>
    </row>
    <row r="197" customFormat="false" ht="15.7" hidden="false" customHeight="true" outlineLevel="0" collapsed="false">
      <c r="A197" s="217" t="s">
        <v>17</v>
      </c>
      <c r="B197" s="110" t="s">
        <v>201</v>
      </c>
      <c r="C197" s="110"/>
      <c r="D197" s="110"/>
      <c r="E197" s="110"/>
      <c r="F197" s="110"/>
      <c r="G197" s="110"/>
      <c r="H197" s="110"/>
      <c r="I197" s="222" t="n">
        <f aca="false">I192</f>
        <v>16453.4022222222</v>
      </c>
    </row>
    <row r="198" customFormat="false" ht="22.45" hidden="false" customHeight="true" outlineLevel="0" collapsed="false">
      <c r="A198" s="217" t="s">
        <v>20</v>
      </c>
      <c r="B198" s="110" t="s">
        <v>202</v>
      </c>
      <c r="C198" s="110"/>
      <c r="D198" s="110"/>
      <c r="E198" s="110"/>
      <c r="F198" s="110"/>
      <c r="G198" s="110"/>
      <c r="H198" s="110"/>
      <c r="I198" s="222" t="n">
        <f aca="false">I197*18</f>
        <v>296161.24</v>
      </c>
    </row>
    <row r="200" customFormat="false" ht="14.65" hidden="false" customHeight="false" outlineLevel="0" collapsed="false"/>
    <row r="201" customFormat="false" ht="14.65" hidden="false" customHeight="false" outlineLevel="0" collapsed="false"/>
    <row r="202" customFormat="false" ht="14.65" hidden="false" customHeight="false" outlineLevel="0" collapsed="false"/>
    <row r="203" customFormat="false" ht="14.65" hidden="false" customHeight="false" outlineLevel="0" collapsed="false"/>
    <row r="204" customFormat="false" ht="14.65"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10">
    <mergeCell ref="A1:I1"/>
    <mergeCell ref="A2:I2"/>
    <mergeCell ref="A3:I3"/>
    <mergeCell ref="A4:E4"/>
    <mergeCell ref="F4:I4"/>
    <mergeCell ref="A5:E5"/>
    <mergeCell ref="F5:I5"/>
    <mergeCell ref="A6:I6"/>
    <mergeCell ref="A7:I7"/>
    <mergeCell ref="B8:G8"/>
    <mergeCell ref="H8:I8"/>
    <mergeCell ref="B9:G9"/>
    <mergeCell ref="H9:I9"/>
    <mergeCell ref="B10:G10"/>
    <mergeCell ref="H10:I10"/>
    <mergeCell ref="B11:G11"/>
    <mergeCell ref="H11:I11"/>
    <mergeCell ref="A12:I12"/>
    <mergeCell ref="A13:E13"/>
    <mergeCell ref="F13:G13"/>
    <mergeCell ref="H13:I13"/>
    <mergeCell ref="A14:E14"/>
    <mergeCell ref="F14:G14"/>
    <mergeCell ref="H14:I14"/>
    <mergeCell ref="A15:I15"/>
    <mergeCell ref="A16:I16"/>
    <mergeCell ref="A17:I17"/>
    <mergeCell ref="A18:I18"/>
    <mergeCell ref="A19:I19"/>
    <mergeCell ref="A20:I20"/>
    <mergeCell ref="J20:P20"/>
    <mergeCell ref="Q20:X20"/>
    <mergeCell ref="Y20:AF20"/>
    <mergeCell ref="AG20:AN20"/>
    <mergeCell ref="AO20:AV20"/>
    <mergeCell ref="AW20:BD20"/>
    <mergeCell ref="BE20:BL20"/>
    <mergeCell ref="BM20:BT20"/>
    <mergeCell ref="BU20:CB20"/>
    <mergeCell ref="CC20:CJ20"/>
    <mergeCell ref="CK20:CR20"/>
    <mergeCell ref="CS20:CZ20"/>
    <mergeCell ref="DA20:DH20"/>
    <mergeCell ref="DI20:DP20"/>
    <mergeCell ref="DQ20:DX20"/>
    <mergeCell ref="DY20:EF20"/>
    <mergeCell ref="EG20:EN20"/>
    <mergeCell ref="EO20:EV20"/>
    <mergeCell ref="EW20:FD20"/>
    <mergeCell ref="FE20:FL20"/>
    <mergeCell ref="FM20:FT20"/>
    <mergeCell ref="FU20:GB20"/>
    <mergeCell ref="GC20:GJ20"/>
    <mergeCell ref="GK20:GR20"/>
    <mergeCell ref="GS20:GZ20"/>
    <mergeCell ref="HA20:HH20"/>
    <mergeCell ref="HI20:HP20"/>
    <mergeCell ref="HQ20:HX20"/>
    <mergeCell ref="HY20:IF20"/>
    <mergeCell ref="IG20:IN20"/>
    <mergeCell ref="IO20:IV20"/>
    <mergeCell ref="B21:G21"/>
    <mergeCell ref="H21:I21"/>
    <mergeCell ref="B22:G22"/>
    <mergeCell ref="H22:I22"/>
    <mergeCell ref="B23:G23"/>
    <mergeCell ref="H23:I23"/>
    <mergeCell ref="B24:G24"/>
    <mergeCell ref="H24:I24"/>
    <mergeCell ref="B25:G25"/>
    <mergeCell ref="H25:I25"/>
    <mergeCell ref="B26:G26"/>
    <mergeCell ref="H26:I26"/>
    <mergeCell ref="B27:G27"/>
    <mergeCell ref="H27:I27"/>
    <mergeCell ref="B28:G28"/>
    <mergeCell ref="H28:I28"/>
    <mergeCell ref="B29:G29"/>
    <mergeCell ref="H29:I29"/>
    <mergeCell ref="B30:G30"/>
    <mergeCell ref="H30:I30"/>
    <mergeCell ref="B31:G31"/>
    <mergeCell ref="H31:I31"/>
    <mergeCell ref="B32:G32"/>
    <mergeCell ref="H32:I32"/>
    <mergeCell ref="B33:G33"/>
    <mergeCell ref="H33:I33"/>
    <mergeCell ref="A34:I34"/>
    <mergeCell ref="A35:I35"/>
    <mergeCell ref="A36:I36"/>
    <mergeCell ref="A37:I37"/>
    <mergeCell ref="B38:G38"/>
    <mergeCell ref="B39:H39"/>
    <mergeCell ref="B40:G40"/>
    <mergeCell ref="B41:G41"/>
    <mergeCell ref="A42:H42"/>
    <mergeCell ref="A43:I43"/>
    <mergeCell ref="B44:G44"/>
    <mergeCell ref="B45:H45"/>
    <mergeCell ref="B46:H46"/>
    <mergeCell ref="A47:H47"/>
    <mergeCell ref="A48:I48"/>
    <mergeCell ref="A49:H49"/>
    <mergeCell ref="A50:I50"/>
    <mergeCell ref="A51:I51"/>
    <mergeCell ref="A52:I52"/>
    <mergeCell ref="A53:I53"/>
    <mergeCell ref="B54:H54"/>
    <mergeCell ref="B55:G55"/>
    <mergeCell ref="B56:G56"/>
    <mergeCell ref="A57:G57"/>
    <mergeCell ref="B58:G58"/>
    <mergeCell ref="K58:Q58"/>
    <mergeCell ref="T58:Z58"/>
    <mergeCell ref="AC58:AI58"/>
    <mergeCell ref="AL58:AR58"/>
    <mergeCell ref="AU58:BA58"/>
    <mergeCell ref="BD58:BJ58"/>
    <mergeCell ref="BM58:BS58"/>
    <mergeCell ref="BV58:CB58"/>
    <mergeCell ref="CE58:CK58"/>
    <mergeCell ref="CN58:CT58"/>
    <mergeCell ref="CW58:DC58"/>
    <mergeCell ref="DF58:DL58"/>
    <mergeCell ref="DO58:DU58"/>
    <mergeCell ref="DX58:ED58"/>
    <mergeCell ref="EG58:EM58"/>
    <mergeCell ref="EP58:EV58"/>
    <mergeCell ref="EY58:FE58"/>
    <mergeCell ref="FH58:FN58"/>
    <mergeCell ref="FQ58:FW58"/>
    <mergeCell ref="FZ58:GF58"/>
    <mergeCell ref="GI58:GO58"/>
    <mergeCell ref="GR58:GX58"/>
    <mergeCell ref="HA58:HG58"/>
    <mergeCell ref="HJ58:HP58"/>
    <mergeCell ref="HS58:HY58"/>
    <mergeCell ref="IB58:IH58"/>
    <mergeCell ref="IK58:IQ58"/>
    <mergeCell ref="IT58:IV58"/>
    <mergeCell ref="A59:G59"/>
    <mergeCell ref="J59:Q59"/>
    <mergeCell ref="S59:Z59"/>
    <mergeCell ref="AB59:AI59"/>
    <mergeCell ref="AK59:AR59"/>
    <mergeCell ref="AT59:BA59"/>
    <mergeCell ref="BC59:BJ59"/>
    <mergeCell ref="BL59:BS59"/>
    <mergeCell ref="BU59:CB59"/>
    <mergeCell ref="CD59:CK59"/>
    <mergeCell ref="CM59:CT59"/>
    <mergeCell ref="CV59:DC59"/>
    <mergeCell ref="DE59:DL59"/>
    <mergeCell ref="DN59:DU59"/>
    <mergeCell ref="DW59:ED59"/>
    <mergeCell ref="EF59:EM59"/>
    <mergeCell ref="EO59:EV59"/>
    <mergeCell ref="EX59:FE59"/>
    <mergeCell ref="FG59:FN59"/>
    <mergeCell ref="FP59:FW59"/>
    <mergeCell ref="FY59:GF59"/>
    <mergeCell ref="GH59:GO59"/>
    <mergeCell ref="GQ59:GX59"/>
    <mergeCell ref="GZ59:HG59"/>
    <mergeCell ref="HI59:HP59"/>
    <mergeCell ref="HR59:HY59"/>
    <mergeCell ref="IA59:IH59"/>
    <mergeCell ref="IJ59:IQ59"/>
    <mergeCell ref="IS59:IV59"/>
    <mergeCell ref="A60:I60"/>
    <mergeCell ref="A61:I61"/>
    <mergeCell ref="A62:I62"/>
    <mergeCell ref="A63:I63"/>
    <mergeCell ref="B64:G64"/>
    <mergeCell ref="B65:G65"/>
    <mergeCell ref="B66:G66"/>
    <mergeCell ref="B67:C67"/>
    <mergeCell ref="B68:G68"/>
    <mergeCell ref="B69:G69"/>
    <mergeCell ref="B70:G70"/>
    <mergeCell ref="B71:G71"/>
    <mergeCell ref="B72:G72"/>
    <mergeCell ref="A73:G73"/>
    <mergeCell ref="A75:I75"/>
    <mergeCell ref="A76:I76"/>
    <mergeCell ref="A77:I77"/>
    <mergeCell ref="B78:H78"/>
    <mergeCell ref="B79:H79"/>
    <mergeCell ref="B80:G80"/>
    <mergeCell ref="B81:G81"/>
    <mergeCell ref="B82:G82"/>
    <mergeCell ref="B83:H83"/>
    <mergeCell ref="B84:G84"/>
    <mergeCell ref="B85:G85"/>
    <mergeCell ref="B86:H86"/>
    <mergeCell ref="B87:H87"/>
    <mergeCell ref="B88:H88"/>
    <mergeCell ref="B89:H89"/>
    <mergeCell ref="B90:H90"/>
    <mergeCell ref="B91:H91"/>
    <mergeCell ref="A92:I92"/>
    <mergeCell ref="A93:I93"/>
    <mergeCell ref="A94:I94"/>
    <mergeCell ref="A95:I95"/>
    <mergeCell ref="B96:H96"/>
    <mergeCell ref="B97:G97"/>
    <mergeCell ref="B98:G98"/>
    <mergeCell ref="B99:G99"/>
    <mergeCell ref="A100:G100"/>
    <mergeCell ref="A101:I101"/>
    <mergeCell ref="A102:I102"/>
    <mergeCell ref="B103:H103"/>
    <mergeCell ref="B104:G104"/>
    <mergeCell ref="B105:G105"/>
    <mergeCell ref="B106:G106"/>
    <mergeCell ref="B107:G107"/>
    <mergeCell ref="B108:G108"/>
    <mergeCell ref="B109:G109"/>
    <mergeCell ref="A110:G110"/>
    <mergeCell ref="A111:I111"/>
    <mergeCell ref="A112:I112"/>
    <mergeCell ref="A113:I113"/>
    <mergeCell ref="A114:I114"/>
    <mergeCell ref="B115:H115"/>
    <mergeCell ref="B116:G116"/>
    <mergeCell ref="B117:G117"/>
    <mergeCell ref="B118:G118"/>
    <mergeCell ref="B119:G119"/>
    <mergeCell ref="B120:G120"/>
    <mergeCell ref="B121:G121"/>
    <mergeCell ref="A122:G122"/>
    <mergeCell ref="B123:G123"/>
    <mergeCell ref="A124:G124"/>
    <mergeCell ref="A125:I125"/>
    <mergeCell ref="A126:I126"/>
    <mergeCell ref="A127:I127"/>
    <mergeCell ref="B128:H128"/>
    <mergeCell ref="B129:G129"/>
    <mergeCell ref="A130:G130"/>
    <mergeCell ref="B131:G131"/>
    <mergeCell ref="A132:G132"/>
    <mergeCell ref="A133:I133"/>
    <mergeCell ref="A134:I134"/>
    <mergeCell ref="A135:I135"/>
    <mergeCell ref="A136:I136"/>
    <mergeCell ref="B137:H137"/>
    <mergeCell ref="B138:G138"/>
    <mergeCell ref="B139:G139"/>
    <mergeCell ref="A140:G140"/>
    <mergeCell ref="A141:I141"/>
    <mergeCell ref="A142:I142"/>
    <mergeCell ref="B143:H143"/>
    <mergeCell ref="B144:H144"/>
    <mergeCell ref="B145:H145"/>
    <mergeCell ref="B146:H146"/>
    <mergeCell ref="B147:H147"/>
    <mergeCell ref="A148:H148"/>
    <mergeCell ref="A149:I149"/>
    <mergeCell ref="A150:I150"/>
    <mergeCell ref="A152:I152"/>
    <mergeCell ref="B153:G153"/>
    <mergeCell ref="A154:G154"/>
    <mergeCell ref="B155:G155"/>
    <mergeCell ref="A156:G156"/>
    <mergeCell ref="B157:G157"/>
    <mergeCell ref="A158:G158"/>
    <mergeCell ref="B159:G159"/>
    <mergeCell ref="B160:G160"/>
    <mergeCell ref="B161:G161"/>
    <mergeCell ref="B162:G162"/>
    <mergeCell ref="B163:G163"/>
    <mergeCell ref="B164:G164"/>
    <mergeCell ref="B165:G165"/>
    <mergeCell ref="B166:G166"/>
    <mergeCell ref="B167:G167"/>
    <mergeCell ref="A168:H168"/>
    <mergeCell ref="A169:I169"/>
    <mergeCell ref="A170:G170"/>
    <mergeCell ref="A171:B173"/>
    <mergeCell ref="C171:I171"/>
    <mergeCell ref="C172:I172"/>
    <mergeCell ref="C173:I173"/>
    <mergeCell ref="A174:I174"/>
    <mergeCell ref="A175:I175"/>
    <mergeCell ref="A176:I176"/>
    <mergeCell ref="A177:I177"/>
    <mergeCell ref="A178:H178"/>
    <mergeCell ref="B179:H179"/>
    <mergeCell ref="B180:H180"/>
    <mergeCell ref="B181:H181"/>
    <mergeCell ref="B182:H182"/>
    <mergeCell ref="B183:H183"/>
    <mergeCell ref="A184:H184"/>
    <mergeCell ref="B185:H185"/>
    <mergeCell ref="A186:H186"/>
    <mergeCell ref="A188:I188"/>
    <mergeCell ref="A189:I189"/>
    <mergeCell ref="A190:B190"/>
    <mergeCell ref="D190:E190"/>
    <mergeCell ref="F190:G190"/>
    <mergeCell ref="A191:B191"/>
    <mergeCell ref="D191:E191"/>
    <mergeCell ref="F191:G191"/>
    <mergeCell ref="A192:H192"/>
    <mergeCell ref="A193:I193"/>
    <mergeCell ref="A194:I194"/>
    <mergeCell ref="A195:H195"/>
    <mergeCell ref="B196:H196"/>
    <mergeCell ref="B197:H197"/>
    <mergeCell ref="B198:H198"/>
  </mergeCells>
  <printOptions headings="false" gridLines="false" gridLinesSet="true" horizontalCentered="false" verticalCentered="false"/>
  <pageMargins left="0.7875" right="0.7875" top="1.025" bottom="1.025" header="0.7875" footer="0.7875"/>
  <pageSetup paperSize="9" scale="65" firstPageNumber="0" fitToWidth="1" fitToHeight="1" pageOrder="downThenOver" orientation="landscape" blackAndWhite="false" draft="false" cellComments="none" useFirstPageNumber="false" horizontalDpi="300" verticalDpi="300" copies="1"/>
  <headerFooter differentFirst="false" differentOddEven="false">
    <oddHeader>&amp;C&amp;A</oddHeader>
    <oddFooter>&amp;CPágina &amp;P</oddFooter>
  </headerFooter>
  <rowBreaks count="2" manualBreakCount="2">
    <brk id="75" man="true" max="16383" min="0"/>
    <brk id="135" man="true" max="16383" min="0"/>
  </rowBreaks>
</worksheet>
</file>

<file path=xl/worksheets/sheet3.xml><?xml version="1.0" encoding="utf-8"?>
<worksheet xmlns="http://schemas.openxmlformats.org/spreadsheetml/2006/main" xmlns:r="http://schemas.openxmlformats.org/officeDocument/2006/relationships">
  <sheetPr filterMode="false">
    <pageSetUpPr fitToPage="false"/>
  </sheetPr>
  <dimension ref="A1:IS65536"/>
  <sheetViews>
    <sheetView showFormulas="false" showGridLines="true" showRowColHeaders="true" showZeros="true" rightToLeft="false" tabSelected="false" showOutlineSymbols="true" defaultGridColor="true" view="normal" topLeftCell="A186" colorId="64" zoomScale="100" zoomScaleNormal="100" zoomScalePageLayoutView="120" workbookViewId="0">
      <selection pane="topLeft" activeCell="I202" activeCellId="0" sqref="I202"/>
    </sheetView>
  </sheetViews>
  <sheetFormatPr defaultRowHeight="12.75" outlineLevelRow="0" outlineLevelCol="0"/>
  <cols>
    <col collapsed="false" customWidth="true" hidden="false" outlineLevel="0" max="1" min="1" style="23" width="12.12"/>
    <col collapsed="false" customWidth="true" hidden="false" outlineLevel="0" max="2" min="2" style="23" width="13.82"/>
    <col collapsed="false" customWidth="true" hidden="false" outlineLevel="0" max="3" min="3" style="23" width="14.53"/>
    <col collapsed="false" customWidth="true" hidden="false" outlineLevel="0" max="4" min="4" style="23" width="10.12"/>
    <col collapsed="false" customWidth="true" hidden="false" outlineLevel="0" max="5" min="5" style="23" width="12.4"/>
    <col collapsed="false" customWidth="true" hidden="false" outlineLevel="0" max="6" min="6" style="23" width="11.27"/>
    <col collapsed="false" customWidth="true" hidden="false" outlineLevel="0" max="7" min="7" style="23" width="16.36"/>
    <col collapsed="false" customWidth="true" hidden="false" outlineLevel="0" max="8" min="8" style="23" width="13.4"/>
    <col collapsed="false" customWidth="true" hidden="false" outlineLevel="0" max="9" min="9" style="24" width="19.74"/>
    <col collapsed="false" customWidth="true" hidden="false" outlineLevel="0" max="10" min="10" style="23" width="10.69"/>
    <col collapsed="false" customWidth="true" hidden="false" outlineLevel="0" max="11" min="11" style="23" width="11.12"/>
    <col collapsed="false" customWidth="true" hidden="false" outlineLevel="0" max="12" min="12" style="23" width="7.41"/>
    <col collapsed="false" customWidth="true" hidden="false" outlineLevel="0" max="13" min="13" style="23" width="6.55"/>
    <col collapsed="false" customWidth="true" hidden="false" outlineLevel="0" max="15" min="14" style="23" width="9.27"/>
    <col collapsed="false" customWidth="true" hidden="false" outlineLevel="0" max="257" min="16" style="23" width="9.13"/>
    <col collapsed="false" customWidth="true" hidden="false" outlineLevel="0" max="1025" min="258" style="0" width="9.13"/>
  </cols>
  <sheetData>
    <row r="1" customFormat="false" ht="21.95" hidden="false" customHeight="true" outlineLevel="0" collapsed="false">
      <c r="A1" s="25"/>
      <c r="B1" s="25"/>
      <c r="C1" s="25"/>
      <c r="D1" s="25"/>
      <c r="E1" s="25"/>
      <c r="F1" s="25"/>
      <c r="G1" s="25"/>
      <c r="H1" s="25"/>
      <c r="I1" s="25"/>
    </row>
    <row r="2" customFormat="false" ht="21.95" hidden="false" customHeight="true" outlineLevel="0" collapsed="false">
      <c r="A2" s="25" t="s">
        <v>8</v>
      </c>
      <c r="B2" s="25"/>
      <c r="C2" s="25"/>
      <c r="D2" s="25"/>
      <c r="E2" s="25"/>
      <c r="F2" s="25"/>
      <c r="G2" s="25"/>
      <c r="H2" s="25"/>
      <c r="I2" s="25"/>
    </row>
    <row r="3" customFormat="false" ht="21.95" hidden="false" customHeight="true" outlineLevel="0" collapsed="false">
      <c r="A3" s="25" t="s">
        <v>9</v>
      </c>
      <c r="B3" s="25"/>
      <c r="C3" s="25"/>
      <c r="D3" s="25"/>
      <c r="E3" s="25"/>
      <c r="F3" s="25"/>
      <c r="G3" s="25"/>
      <c r="H3" s="25"/>
      <c r="I3" s="25"/>
    </row>
    <row r="4" customFormat="false" ht="15.75" hidden="false" customHeight="true" outlineLevel="0" collapsed="false">
      <c r="A4" s="26" t="s">
        <v>10</v>
      </c>
      <c r="B4" s="26"/>
      <c r="C4" s="26"/>
      <c r="D4" s="26"/>
      <c r="E4" s="26"/>
      <c r="F4" s="27"/>
      <c r="G4" s="27"/>
      <c r="H4" s="27"/>
      <c r="I4" s="27"/>
    </row>
    <row r="5" customFormat="false" ht="15.75" hidden="false" customHeight="true" outlineLevel="0" collapsed="false">
      <c r="A5" s="26" t="s">
        <v>11</v>
      </c>
      <c r="B5" s="26"/>
      <c r="C5" s="26"/>
      <c r="D5" s="26"/>
      <c r="E5" s="26"/>
      <c r="F5" s="27" t="s">
        <v>12</v>
      </c>
      <c r="G5" s="27"/>
      <c r="H5" s="27"/>
      <c r="I5" s="27"/>
    </row>
    <row r="6" customFormat="false" ht="16.15" hidden="false" customHeight="true" outlineLevel="0" collapsed="false">
      <c r="A6" s="28" t="s">
        <v>13</v>
      </c>
      <c r="B6" s="28"/>
      <c r="C6" s="28"/>
      <c r="D6" s="28"/>
      <c r="E6" s="28"/>
      <c r="F6" s="28"/>
      <c r="G6" s="28"/>
      <c r="H6" s="28"/>
      <c r="I6" s="28"/>
    </row>
    <row r="7" customFormat="false" ht="20.25" hidden="false" customHeight="true" outlineLevel="0" collapsed="false">
      <c r="A7" s="29" t="s">
        <v>14</v>
      </c>
      <c r="B7" s="29"/>
      <c r="C7" s="29"/>
      <c r="D7" s="29"/>
      <c r="E7" s="29"/>
      <c r="F7" s="29"/>
      <c r="G7" s="29"/>
      <c r="H7" s="29"/>
      <c r="I7" s="29"/>
    </row>
    <row r="8" customFormat="false" ht="15.75" hidden="false" customHeight="true" outlineLevel="0" collapsed="false">
      <c r="A8" s="30" t="s">
        <v>15</v>
      </c>
      <c r="B8" s="26" t="s">
        <v>16</v>
      </c>
      <c r="C8" s="26"/>
      <c r="D8" s="26"/>
      <c r="E8" s="26"/>
      <c r="F8" s="26"/>
      <c r="G8" s="26"/>
      <c r="H8" s="31"/>
      <c r="I8" s="31"/>
    </row>
    <row r="9" customFormat="false" ht="15.75" hidden="false" customHeight="true" outlineLevel="0" collapsed="false">
      <c r="A9" s="30" t="s">
        <v>17</v>
      </c>
      <c r="B9" s="26" t="s">
        <v>18</v>
      </c>
      <c r="C9" s="26"/>
      <c r="D9" s="26"/>
      <c r="E9" s="26"/>
      <c r="F9" s="26"/>
      <c r="G9" s="26"/>
      <c r="H9" s="27" t="s">
        <v>19</v>
      </c>
      <c r="I9" s="27"/>
    </row>
    <row r="10" customFormat="false" ht="40.35" hidden="false" customHeight="true" outlineLevel="0" collapsed="false">
      <c r="A10" s="30" t="s">
        <v>20</v>
      </c>
      <c r="B10" s="26" t="s">
        <v>21</v>
      </c>
      <c r="C10" s="26"/>
      <c r="D10" s="26"/>
      <c r="E10" s="26"/>
      <c r="F10" s="26"/>
      <c r="G10" s="26"/>
      <c r="H10" s="32" t="s">
        <v>22</v>
      </c>
      <c r="I10" s="32"/>
    </row>
    <row r="11" customFormat="false" ht="15.75" hidden="false" customHeight="true" outlineLevel="0" collapsed="false">
      <c r="A11" s="30" t="s">
        <v>23</v>
      </c>
      <c r="B11" s="26" t="s">
        <v>24</v>
      </c>
      <c r="C11" s="26"/>
      <c r="D11" s="26"/>
      <c r="E11" s="26"/>
      <c r="F11" s="26"/>
      <c r="G11" s="26"/>
      <c r="H11" s="27" t="n">
        <v>18</v>
      </c>
      <c r="I11" s="27"/>
    </row>
    <row r="12" customFormat="false" ht="25.5" hidden="false" customHeight="true" outlineLevel="0" collapsed="false">
      <c r="A12" s="33" t="s">
        <v>25</v>
      </c>
      <c r="B12" s="33"/>
      <c r="C12" s="33"/>
      <c r="D12" s="33"/>
      <c r="E12" s="33"/>
      <c r="F12" s="33"/>
      <c r="G12" s="33"/>
      <c r="H12" s="33"/>
      <c r="I12" s="33"/>
    </row>
    <row r="13" customFormat="false" ht="43.5" hidden="false" customHeight="true" outlineLevel="0" collapsed="false">
      <c r="A13" s="34" t="s">
        <v>26</v>
      </c>
      <c r="B13" s="34"/>
      <c r="C13" s="34"/>
      <c r="D13" s="34"/>
      <c r="E13" s="34"/>
      <c r="F13" s="35" t="s">
        <v>27</v>
      </c>
      <c r="G13" s="35"/>
      <c r="H13" s="36" t="s">
        <v>28</v>
      </c>
      <c r="I13" s="36"/>
    </row>
    <row r="14" customFormat="false" ht="22.45" hidden="false" customHeight="true" outlineLevel="0" collapsed="false">
      <c r="A14" s="26" t="s">
        <v>203</v>
      </c>
      <c r="B14" s="26"/>
      <c r="C14" s="26"/>
      <c r="D14" s="26"/>
      <c r="E14" s="26"/>
      <c r="F14" s="37" t="s">
        <v>30</v>
      </c>
      <c r="G14" s="37"/>
      <c r="H14" s="38" t="n">
        <v>1</v>
      </c>
      <c r="I14" s="38" t="n">
        <f aca="false">SUM(H14:H14)</f>
        <v>1</v>
      </c>
    </row>
    <row r="15" customFormat="false" ht="7.5" hidden="false" customHeight="true" outlineLevel="0" collapsed="false">
      <c r="A15" s="39"/>
      <c r="B15" s="39"/>
      <c r="C15" s="39"/>
      <c r="D15" s="39"/>
      <c r="E15" s="39"/>
      <c r="F15" s="39"/>
      <c r="G15" s="39"/>
      <c r="H15" s="39"/>
      <c r="I15" s="39"/>
      <c r="J15" s="40"/>
      <c r="K15" s="41"/>
      <c r="L15" s="42"/>
    </row>
    <row r="16" customFormat="false" ht="48.6" hidden="false" customHeight="true" outlineLevel="0" collapsed="false">
      <c r="A16" s="43" t="s">
        <v>31</v>
      </c>
      <c r="B16" s="43"/>
      <c r="C16" s="43"/>
      <c r="D16" s="43"/>
      <c r="E16" s="43"/>
      <c r="F16" s="43"/>
      <c r="G16" s="43"/>
      <c r="H16" s="43"/>
      <c r="I16" s="43"/>
      <c r="J16" s="40"/>
      <c r="K16" s="41"/>
      <c r="L16" s="42"/>
    </row>
    <row r="17" customFormat="false" ht="7.5" hidden="false" customHeight="true" outlineLevel="0" collapsed="false">
      <c r="A17" s="39"/>
      <c r="B17" s="39"/>
      <c r="C17" s="39"/>
      <c r="D17" s="39"/>
      <c r="E17" s="39"/>
      <c r="F17" s="39"/>
      <c r="G17" s="39"/>
      <c r="H17" s="39"/>
      <c r="I17" s="39"/>
      <c r="J17" s="40"/>
      <c r="K17" s="41"/>
      <c r="L17" s="42"/>
    </row>
    <row r="18" customFormat="false" ht="54.2" hidden="false" customHeight="true" outlineLevel="0" collapsed="false">
      <c r="A18" s="44" t="s">
        <v>32</v>
      </c>
      <c r="B18" s="44"/>
      <c r="C18" s="44"/>
      <c r="D18" s="44"/>
      <c r="E18" s="44"/>
      <c r="F18" s="44"/>
      <c r="G18" s="44"/>
      <c r="H18" s="44"/>
      <c r="I18" s="44"/>
      <c r="J18" s="40"/>
      <c r="K18" s="41"/>
      <c r="L18" s="42"/>
    </row>
    <row r="19" customFormat="false" ht="9.95" hidden="false" customHeight="true" outlineLevel="0" collapsed="false">
      <c r="A19" s="45"/>
      <c r="B19" s="45"/>
      <c r="C19" s="45"/>
      <c r="D19" s="45"/>
      <c r="E19" s="45"/>
      <c r="F19" s="45"/>
      <c r="G19" s="45"/>
      <c r="H19" s="45"/>
      <c r="I19" s="45"/>
      <c r="J19" s="40"/>
      <c r="K19" s="41"/>
      <c r="L19" s="42"/>
    </row>
    <row r="20" s="46" customFormat="true" ht="21.75" hidden="false" customHeight="true" outlineLevel="0" collapsed="false">
      <c r="A20" s="29" t="s">
        <v>33</v>
      </c>
      <c r="B20" s="29"/>
      <c r="C20" s="29"/>
      <c r="D20" s="29"/>
      <c r="E20" s="29"/>
      <c r="F20" s="29"/>
      <c r="G20" s="29"/>
      <c r="H20" s="29"/>
      <c r="I20" s="29"/>
    </row>
    <row r="21" customFormat="false" ht="24.7" hidden="false" customHeight="true" outlineLevel="0" collapsed="false">
      <c r="A21" s="30" t="n">
        <v>1</v>
      </c>
      <c r="B21" s="26" t="s">
        <v>34</v>
      </c>
      <c r="C21" s="26"/>
      <c r="D21" s="26"/>
      <c r="E21" s="26"/>
      <c r="F21" s="26"/>
      <c r="G21" s="26"/>
      <c r="H21" s="47" t="s">
        <v>35</v>
      </c>
      <c r="I21" s="47"/>
    </row>
    <row r="22" customFormat="false" ht="15.75" hidden="false" customHeight="true" outlineLevel="0" collapsed="false">
      <c r="A22" s="30" t="n">
        <v>2</v>
      </c>
      <c r="B22" s="26" t="s">
        <v>36</v>
      </c>
      <c r="C22" s="26"/>
      <c r="D22" s="26"/>
      <c r="E22" s="26"/>
      <c r="F22" s="26"/>
      <c r="G22" s="26"/>
      <c r="H22" s="48" t="s">
        <v>37</v>
      </c>
      <c r="I22" s="48"/>
    </row>
    <row r="23" customFormat="false" ht="15.75" hidden="false" customHeight="true" outlineLevel="0" collapsed="false">
      <c r="A23" s="30" t="n">
        <v>3</v>
      </c>
      <c r="B23" s="49" t="s">
        <v>38</v>
      </c>
      <c r="C23" s="49"/>
      <c r="D23" s="49"/>
      <c r="E23" s="49"/>
      <c r="F23" s="49"/>
      <c r="G23" s="49"/>
      <c r="H23" s="50" t="n">
        <v>1084</v>
      </c>
      <c r="I23" s="50"/>
    </row>
    <row r="24" customFormat="false" ht="15.75" hidden="false" customHeight="true" outlineLevel="0" collapsed="false">
      <c r="A24" s="30" t="n">
        <v>4</v>
      </c>
      <c r="B24" s="26" t="s">
        <v>39</v>
      </c>
      <c r="C24" s="26"/>
      <c r="D24" s="26"/>
      <c r="E24" s="26"/>
      <c r="F24" s="26"/>
      <c r="G24" s="26"/>
      <c r="H24" s="51" t="s">
        <v>40</v>
      </c>
      <c r="I24" s="51"/>
    </row>
    <row r="25" customFormat="false" ht="15.75" hidden="false" customHeight="true" outlineLevel="0" collapsed="false">
      <c r="A25" s="30" t="n">
        <v>5</v>
      </c>
      <c r="B25" s="26" t="s">
        <v>41</v>
      </c>
      <c r="C25" s="26"/>
      <c r="D25" s="26"/>
      <c r="E25" s="26"/>
      <c r="F25" s="26"/>
      <c r="G25" s="26"/>
      <c r="H25" s="51" t="s">
        <v>42</v>
      </c>
      <c r="I25" s="51"/>
    </row>
    <row r="26" customFormat="false" ht="15.75" hidden="false" customHeight="true" outlineLevel="0" collapsed="false">
      <c r="A26" s="30" t="n">
        <v>6</v>
      </c>
      <c r="B26" s="52" t="s">
        <v>43</v>
      </c>
      <c r="C26" s="52"/>
      <c r="D26" s="52"/>
      <c r="E26" s="52"/>
      <c r="F26" s="52"/>
      <c r="G26" s="52"/>
      <c r="H26" s="53" t="n">
        <v>4.93</v>
      </c>
      <c r="I26" s="53"/>
    </row>
    <row r="27" customFormat="false" ht="15.75" hidden="false" customHeight="true" outlineLevel="0" collapsed="false">
      <c r="A27" s="30" t="n">
        <v>7</v>
      </c>
      <c r="B27" s="52" t="s">
        <v>44</v>
      </c>
      <c r="C27" s="52"/>
      <c r="D27" s="52"/>
      <c r="E27" s="52"/>
      <c r="F27" s="52"/>
      <c r="G27" s="52"/>
      <c r="H27" s="53" t="n">
        <v>6.41</v>
      </c>
      <c r="I27" s="53"/>
    </row>
    <row r="28" customFormat="false" ht="15.75" hidden="false" customHeight="true" outlineLevel="0" collapsed="false">
      <c r="A28" s="30" t="n">
        <v>8</v>
      </c>
      <c r="B28" s="52" t="s">
        <v>45</v>
      </c>
      <c r="C28" s="52"/>
      <c r="D28" s="52"/>
      <c r="E28" s="52"/>
      <c r="F28" s="52"/>
      <c r="G28" s="52"/>
      <c r="H28" s="53" t="n">
        <v>9.61</v>
      </c>
      <c r="I28" s="53"/>
    </row>
    <row r="29" customFormat="false" ht="15.75" hidden="false" customHeight="true" outlineLevel="0" collapsed="false">
      <c r="A29" s="30" t="n">
        <v>9</v>
      </c>
      <c r="B29" s="52" t="s">
        <v>46</v>
      </c>
      <c r="C29" s="52"/>
      <c r="D29" s="52"/>
      <c r="E29" s="52"/>
      <c r="F29" s="52"/>
      <c r="G29" s="52"/>
      <c r="H29" s="53" t="n">
        <v>6.41</v>
      </c>
      <c r="I29" s="53"/>
    </row>
    <row r="30" customFormat="false" ht="15.75" hidden="false" customHeight="true" outlineLevel="0" collapsed="false">
      <c r="A30" s="30" t="n">
        <v>10</v>
      </c>
      <c r="B30" s="52" t="s">
        <v>47</v>
      </c>
      <c r="C30" s="52"/>
      <c r="D30" s="52"/>
      <c r="E30" s="52"/>
      <c r="F30" s="52"/>
      <c r="G30" s="52"/>
      <c r="H30" s="53" t="n">
        <v>9.61</v>
      </c>
      <c r="I30" s="53"/>
    </row>
    <row r="31" customFormat="false" ht="15.75" hidden="false" customHeight="true" outlineLevel="0" collapsed="false">
      <c r="A31" s="30" t="n">
        <v>11</v>
      </c>
      <c r="B31" s="52" t="s">
        <v>204</v>
      </c>
      <c r="C31" s="52"/>
      <c r="D31" s="52"/>
      <c r="E31" s="52"/>
      <c r="F31" s="52"/>
      <c r="G31" s="52"/>
      <c r="H31" s="53" t="n">
        <v>2.24</v>
      </c>
      <c r="I31" s="53"/>
    </row>
    <row r="32" customFormat="false" ht="15.75" hidden="false" customHeight="true" outlineLevel="0" collapsed="false">
      <c r="A32" s="30" t="n">
        <v>12</v>
      </c>
      <c r="B32" s="52" t="s">
        <v>48</v>
      </c>
      <c r="C32" s="52"/>
      <c r="D32" s="52"/>
      <c r="E32" s="52"/>
      <c r="F32" s="52"/>
      <c r="G32" s="52"/>
      <c r="H32" s="54" t="n">
        <v>325.2</v>
      </c>
      <c r="I32" s="54"/>
    </row>
    <row r="33" customFormat="false" ht="15.75" hidden="false" customHeight="true" outlineLevel="0" collapsed="false">
      <c r="A33" s="30" t="n">
        <v>13</v>
      </c>
      <c r="B33" s="52" t="s">
        <v>49</v>
      </c>
      <c r="C33" s="52"/>
      <c r="D33" s="52"/>
      <c r="E33" s="52"/>
      <c r="F33" s="52"/>
      <c r="G33" s="52"/>
      <c r="H33" s="54" t="n">
        <v>92.14</v>
      </c>
      <c r="I33" s="54"/>
    </row>
    <row r="34" customFormat="false" ht="15.75" hidden="false" customHeight="true" outlineLevel="0" collapsed="false">
      <c r="A34" s="30" t="n">
        <v>14</v>
      </c>
      <c r="B34" s="52" t="s">
        <v>50</v>
      </c>
      <c r="C34" s="52"/>
      <c r="D34" s="52"/>
      <c r="E34" s="52"/>
      <c r="F34" s="52"/>
      <c r="G34" s="52"/>
      <c r="H34" s="54" t="n">
        <v>2</v>
      </c>
      <c r="I34" s="54"/>
    </row>
    <row r="35" customFormat="false" ht="9" hidden="false" customHeight="true" outlineLevel="0" collapsed="false">
      <c r="A35" s="55"/>
      <c r="B35" s="55"/>
      <c r="C35" s="55"/>
      <c r="D35" s="55"/>
      <c r="E35" s="55"/>
      <c r="F35" s="55"/>
      <c r="G35" s="55"/>
      <c r="H35" s="55"/>
      <c r="I35" s="55"/>
    </row>
    <row r="36" customFormat="false" ht="23.1" hidden="false" customHeight="true" outlineLevel="0" collapsed="false">
      <c r="A36" s="56" t="s">
        <v>51</v>
      </c>
      <c r="B36" s="56"/>
      <c r="C36" s="56"/>
      <c r="D36" s="56"/>
      <c r="E36" s="56"/>
      <c r="F36" s="56"/>
      <c r="G36" s="56"/>
      <c r="H36" s="56"/>
      <c r="I36" s="56"/>
    </row>
    <row r="37" customFormat="false" ht="9" hidden="false" customHeight="true" outlineLevel="0" collapsed="false">
      <c r="A37" s="57"/>
      <c r="B37" s="57"/>
      <c r="C37" s="57"/>
      <c r="D37" s="57"/>
      <c r="E37" s="57"/>
      <c r="F37" s="57"/>
      <c r="G37" s="57"/>
      <c r="H37" s="57"/>
      <c r="I37" s="57"/>
    </row>
    <row r="38" customFormat="false" ht="23.1" hidden="false" customHeight="true" outlineLevel="0" collapsed="false">
      <c r="A38" s="58" t="s">
        <v>52</v>
      </c>
      <c r="B38" s="58"/>
      <c r="C38" s="58"/>
      <c r="D38" s="58"/>
      <c r="E38" s="58"/>
      <c r="F38" s="58"/>
      <c r="G38" s="58"/>
      <c r="H38" s="58"/>
      <c r="I38" s="58"/>
    </row>
    <row r="39" s="61" customFormat="true" ht="30.4" hidden="false" customHeight="true" outlineLevel="0" collapsed="false">
      <c r="A39" s="59" t="n">
        <v>1</v>
      </c>
      <c r="B39" s="60" t="s">
        <v>53</v>
      </c>
      <c r="C39" s="60"/>
      <c r="D39" s="60"/>
      <c r="E39" s="60"/>
      <c r="F39" s="60"/>
      <c r="G39" s="60"/>
      <c r="H39" s="59" t="s">
        <v>54</v>
      </c>
      <c r="I39" s="59" t="s">
        <v>55</v>
      </c>
    </row>
    <row r="40" customFormat="false" ht="28.45" hidden="false" customHeight="true" outlineLevel="0" collapsed="false">
      <c r="A40" s="30" t="s">
        <v>15</v>
      </c>
      <c r="B40" s="49" t="s">
        <v>56</v>
      </c>
      <c r="C40" s="49"/>
      <c r="D40" s="49"/>
      <c r="E40" s="49"/>
      <c r="F40" s="49"/>
      <c r="G40" s="49"/>
      <c r="H40" s="49"/>
      <c r="I40" s="62" t="n">
        <f aca="false">H23*2</f>
        <v>2168</v>
      </c>
    </row>
    <row r="41" customFormat="false" ht="15.75" hidden="false" customHeight="true" outlineLevel="0" collapsed="false">
      <c r="A41" s="30" t="s">
        <v>17</v>
      </c>
      <c r="B41" s="63" t="s">
        <v>57</v>
      </c>
      <c r="C41" s="63"/>
      <c r="D41" s="63"/>
      <c r="E41" s="63"/>
      <c r="F41" s="63"/>
      <c r="G41" s="63"/>
      <c r="H41" s="64" t="n">
        <v>0.3</v>
      </c>
      <c r="I41" s="62" t="n">
        <f aca="false">I40*H41</f>
        <v>650.4</v>
      </c>
    </row>
    <row r="42" customFormat="false" ht="15.75" hidden="false" customHeight="true" outlineLevel="0" collapsed="false">
      <c r="A42" s="30" t="s">
        <v>20</v>
      </c>
      <c r="B42" s="49" t="s">
        <v>205</v>
      </c>
      <c r="C42" s="49"/>
      <c r="D42" s="49"/>
      <c r="E42" s="49"/>
      <c r="F42" s="49"/>
      <c r="G42" s="49"/>
      <c r="H42" s="64" t="n">
        <v>0.35</v>
      </c>
      <c r="I42" s="62" t="n">
        <f aca="false">2.24*7*15*2</f>
        <v>470.4</v>
      </c>
    </row>
    <row r="43" customFormat="false" ht="15.75" hidden="false" customHeight="true" outlineLevel="0" collapsed="false">
      <c r="A43" s="30" t="s">
        <v>23</v>
      </c>
      <c r="B43" s="49" t="s">
        <v>206</v>
      </c>
      <c r="C43" s="49"/>
      <c r="D43" s="49"/>
      <c r="E43" s="49"/>
      <c r="F43" s="49"/>
      <c r="G43" s="49"/>
      <c r="H43" s="64"/>
      <c r="I43" s="62" t="n">
        <f aca="false">6.41*15*2</f>
        <v>192.3</v>
      </c>
    </row>
    <row r="44" customFormat="false" ht="15.75" hidden="false" customHeight="true" outlineLevel="0" collapsed="false">
      <c r="A44" s="30" t="s">
        <v>61</v>
      </c>
      <c r="B44" s="65" t="s">
        <v>58</v>
      </c>
      <c r="C44" s="65"/>
      <c r="D44" s="65"/>
      <c r="E44" s="65"/>
      <c r="F44" s="65"/>
      <c r="G44" s="65"/>
      <c r="H44" s="64" t="n">
        <v>0</v>
      </c>
      <c r="I44" s="62" t="n">
        <f aca="false">H23*H44</f>
        <v>0</v>
      </c>
    </row>
    <row r="45" customFormat="false" ht="26.95" hidden="false" customHeight="true" outlineLevel="0" collapsed="false">
      <c r="A45" s="35" t="s">
        <v>59</v>
      </c>
      <c r="B45" s="35"/>
      <c r="C45" s="35"/>
      <c r="D45" s="35"/>
      <c r="E45" s="35"/>
      <c r="F45" s="35"/>
      <c r="G45" s="35"/>
      <c r="H45" s="35"/>
      <c r="I45" s="66" t="n">
        <f aca="false">SUM(I40:I44)</f>
        <v>3481.1</v>
      </c>
    </row>
    <row r="46" customFormat="false" ht="9.95" hidden="false" customHeight="true" outlineLevel="0" collapsed="false">
      <c r="A46" s="67"/>
      <c r="B46" s="67"/>
      <c r="C46" s="67"/>
      <c r="D46" s="67"/>
      <c r="E46" s="67"/>
      <c r="F46" s="67"/>
      <c r="G46" s="67"/>
      <c r="H46" s="67"/>
      <c r="I46" s="67"/>
    </row>
    <row r="47" customFormat="false" ht="83.95" hidden="false" customHeight="true" outlineLevel="0" collapsed="false">
      <c r="A47" s="68" t="s">
        <v>63</v>
      </c>
      <c r="B47" s="69" t="s">
        <v>60</v>
      </c>
      <c r="C47" s="69"/>
      <c r="D47" s="69"/>
      <c r="E47" s="69"/>
      <c r="F47" s="69"/>
      <c r="G47" s="69"/>
      <c r="H47" s="64" t="n">
        <v>0.085</v>
      </c>
      <c r="I47" s="70" t="n">
        <f aca="false">I40*H47*9/12</f>
        <v>138.21</v>
      </c>
    </row>
    <row r="48" customFormat="false" ht="27.7" hidden="false" customHeight="true" outlineLevel="0" collapsed="false">
      <c r="A48" s="68" t="s">
        <v>92</v>
      </c>
      <c r="B48" s="71" t="s">
        <v>62</v>
      </c>
      <c r="C48" s="71"/>
      <c r="D48" s="71"/>
      <c r="E48" s="71"/>
      <c r="F48" s="71"/>
      <c r="G48" s="71"/>
      <c r="H48" s="71"/>
      <c r="I48" s="70" t="n">
        <f aca="false">H30*15*2</f>
        <v>288.3</v>
      </c>
    </row>
    <row r="49" customFormat="false" ht="62.95" hidden="false" customHeight="true" outlineLevel="0" collapsed="false">
      <c r="A49" s="68" t="s">
        <v>94</v>
      </c>
      <c r="B49" s="71" t="s">
        <v>207</v>
      </c>
      <c r="C49" s="71"/>
      <c r="D49" s="71"/>
      <c r="E49" s="71"/>
      <c r="F49" s="71"/>
      <c r="G49" s="71"/>
      <c r="H49" s="71"/>
      <c r="I49" s="225" t="n">
        <f aca="false">40.2*2</f>
        <v>80.4</v>
      </c>
    </row>
    <row r="50" customFormat="false" ht="27.7" hidden="false" customHeight="true" outlineLevel="0" collapsed="false">
      <c r="A50" s="68" t="s">
        <v>208</v>
      </c>
      <c r="B50" s="72" t="s">
        <v>64</v>
      </c>
      <c r="C50" s="72"/>
      <c r="D50" s="72"/>
      <c r="E50" s="72"/>
      <c r="F50" s="72"/>
      <c r="G50" s="72"/>
      <c r="H50" s="72"/>
      <c r="I50" s="73" t="n">
        <v>9.61</v>
      </c>
    </row>
    <row r="51" customFormat="false" ht="27.7" hidden="false" customHeight="true" outlineLevel="0" collapsed="false">
      <c r="A51" s="74" t="s">
        <v>65</v>
      </c>
      <c r="B51" s="74"/>
      <c r="C51" s="74"/>
      <c r="D51" s="74"/>
      <c r="E51" s="74"/>
      <c r="F51" s="74"/>
      <c r="G51" s="74"/>
      <c r="H51" s="74"/>
      <c r="I51" s="75" t="n">
        <f aca="false">I47+I48+I49+I50</f>
        <v>516.52</v>
      </c>
    </row>
    <row r="52" customFormat="false" ht="14.2" hidden="false" customHeight="true" outlineLevel="0" collapsed="false">
      <c r="A52" s="76"/>
      <c r="B52" s="76"/>
      <c r="C52" s="76"/>
      <c r="D52" s="76"/>
      <c r="E52" s="76"/>
      <c r="F52" s="76"/>
      <c r="G52" s="76"/>
      <c r="H52" s="76"/>
      <c r="I52" s="76"/>
    </row>
    <row r="53" customFormat="false" ht="41.95" hidden="false" customHeight="true" outlineLevel="0" collapsed="false">
      <c r="A53" s="77" t="s">
        <v>66</v>
      </c>
      <c r="B53" s="77"/>
      <c r="C53" s="77"/>
      <c r="D53" s="77"/>
      <c r="E53" s="77"/>
      <c r="F53" s="77"/>
      <c r="G53" s="77"/>
      <c r="H53" s="77"/>
      <c r="I53" s="78" t="n">
        <f aca="false">I45+I51</f>
        <v>3997.62</v>
      </c>
    </row>
    <row r="54" customFormat="false" ht="10.5" hidden="false" customHeight="true" outlineLevel="0" collapsed="false">
      <c r="A54" s="79"/>
      <c r="B54" s="79"/>
      <c r="C54" s="79"/>
      <c r="D54" s="79"/>
      <c r="E54" s="79"/>
      <c r="F54" s="79"/>
      <c r="G54" s="79"/>
      <c r="H54" s="79"/>
      <c r="I54" s="79"/>
    </row>
    <row r="55" customFormat="false" ht="27.7" hidden="false" customHeight="true" outlineLevel="0" collapsed="false">
      <c r="A55" s="80" t="s">
        <v>209</v>
      </c>
      <c r="B55" s="80"/>
      <c r="C55" s="80"/>
      <c r="D55" s="80"/>
      <c r="E55" s="80"/>
      <c r="F55" s="80"/>
      <c r="G55" s="80"/>
      <c r="H55" s="80"/>
      <c r="I55" s="80"/>
    </row>
    <row r="56" customFormat="false" ht="21.75" hidden="false" customHeight="true" outlineLevel="0" collapsed="false">
      <c r="A56" s="58" t="s">
        <v>68</v>
      </c>
      <c r="B56" s="58"/>
      <c r="C56" s="58"/>
      <c r="D56" s="58"/>
      <c r="E56" s="58"/>
      <c r="F56" s="58"/>
      <c r="G56" s="58"/>
      <c r="H56" s="58"/>
      <c r="I56" s="58"/>
    </row>
    <row r="57" customFormat="false" ht="26.1" hidden="false" customHeight="true" outlineLevel="0" collapsed="false">
      <c r="A57" s="81" t="s">
        <v>69</v>
      </c>
      <c r="B57" s="81"/>
      <c r="C57" s="81"/>
      <c r="D57" s="81"/>
      <c r="E57" s="81"/>
      <c r="F57" s="81"/>
      <c r="G57" s="81"/>
      <c r="H57" s="81"/>
      <c r="I57" s="81"/>
    </row>
    <row r="58" customFormat="false" ht="26.1" hidden="false" customHeight="true" outlineLevel="0" collapsed="false">
      <c r="A58" s="82" t="s">
        <v>70</v>
      </c>
      <c r="B58" s="82" t="s">
        <v>71</v>
      </c>
      <c r="C58" s="82"/>
      <c r="D58" s="82"/>
      <c r="E58" s="82"/>
      <c r="F58" s="82"/>
      <c r="G58" s="82"/>
      <c r="H58" s="82"/>
      <c r="I58" s="33" t="s">
        <v>72</v>
      </c>
    </row>
    <row r="59" customFormat="false" ht="26.1" hidden="false" customHeight="true" outlineLevel="0" collapsed="false">
      <c r="A59" s="83" t="s">
        <v>15</v>
      </c>
      <c r="B59" s="84" t="s">
        <v>210</v>
      </c>
      <c r="C59" s="84"/>
      <c r="D59" s="84"/>
      <c r="E59" s="84"/>
      <c r="F59" s="84"/>
      <c r="G59" s="84"/>
      <c r="H59" s="85" t="n">
        <v>0.08333</v>
      </c>
      <c r="I59" s="86" t="n">
        <f aca="false">ROUND($I$45*H59,2)</f>
        <v>290.08</v>
      </c>
    </row>
    <row r="60" customFormat="false" ht="22.45" hidden="false" customHeight="true" outlineLevel="0" collapsed="false">
      <c r="A60" s="83" t="s">
        <v>17</v>
      </c>
      <c r="B60" s="87" t="s">
        <v>74</v>
      </c>
      <c r="C60" s="87"/>
      <c r="D60" s="87"/>
      <c r="E60" s="87"/>
      <c r="F60" s="87"/>
      <c r="G60" s="87"/>
      <c r="H60" s="88" t="n">
        <v>0.0278</v>
      </c>
      <c r="I60" s="86" t="n">
        <f aca="false">ROUND($I$45*H60,2)</f>
        <v>96.77</v>
      </c>
    </row>
    <row r="61" customFormat="false" ht="19.9" hidden="false" customHeight="true" outlineLevel="0" collapsed="false">
      <c r="A61" s="89" t="s">
        <v>75</v>
      </c>
      <c r="B61" s="89"/>
      <c r="C61" s="89"/>
      <c r="D61" s="89"/>
      <c r="E61" s="89"/>
      <c r="F61" s="89"/>
      <c r="G61" s="89"/>
      <c r="H61" s="90" t="n">
        <f aca="false">SUM(H59:H60)</f>
        <v>0.11113</v>
      </c>
      <c r="I61" s="91" t="n">
        <f aca="false">SUM(I59+I60)</f>
        <v>386.85</v>
      </c>
    </row>
    <row r="62" s="97" customFormat="true" ht="19.5" hidden="false" customHeight="true" outlineLevel="0" collapsed="false">
      <c r="A62" s="92" t="s">
        <v>20</v>
      </c>
      <c r="B62" s="93" t="s">
        <v>76</v>
      </c>
      <c r="C62" s="93"/>
      <c r="D62" s="93"/>
      <c r="E62" s="93"/>
      <c r="F62" s="93"/>
      <c r="G62" s="93"/>
      <c r="H62" s="94" t="n">
        <f aca="false">H61*H77</f>
        <v>0.04089584</v>
      </c>
      <c r="I62" s="95" t="n">
        <f aca="false">ROUND(H77*I61,2)</f>
        <v>142.36</v>
      </c>
      <c r="J62" s="96"/>
      <c r="R62" s="98"/>
      <c r="S62" s="96"/>
      <c r="AA62" s="98"/>
      <c r="AB62" s="96"/>
      <c r="AJ62" s="98"/>
      <c r="AK62" s="96"/>
      <c r="AS62" s="98"/>
      <c r="AT62" s="96"/>
      <c r="BB62" s="98"/>
      <c r="BC62" s="96"/>
      <c r="BK62" s="98"/>
      <c r="BL62" s="96"/>
      <c r="BT62" s="98"/>
      <c r="BU62" s="96"/>
      <c r="CC62" s="98"/>
      <c r="CD62" s="96"/>
      <c r="CL62" s="98"/>
      <c r="CM62" s="96"/>
      <c r="CU62" s="98"/>
      <c r="CV62" s="96"/>
      <c r="DD62" s="98"/>
      <c r="DE62" s="96"/>
      <c r="DM62" s="98"/>
      <c r="DN62" s="96"/>
      <c r="DV62" s="98"/>
      <c r="DW62" s="96"/>
      <c r="EE62" s="98"/>
      <c r="EF62" s="96"/>
      <c r="EN62" s="98"/>
      <c r="EO62" s="96"/>
      <c r="EW62" s="98"/>
      <c r="EX62" s="96"/>
      <c r="FF62" s="98"/>
      <c r="FG62" s="96"/>
      <c r="FO62" s="98"/>
      <c r="FP62" s="96"/>
      <c r="FX62" s="98"/>
      <c r="FY62" s="96"/>
      <c r="GG62" s="98"/>
      <c r="GH62" s="96"/>
      <c r="GP62" s="98"/>
      <c r="GQ62" s="96"/>
      <c r="GY62" s="98"/>
      <c r="GZ62" s="96"/>
      <c r="HH62" s="98"/>
      <c r="HI62" s="96"/>
      <c r="HQ62" s="98"/>
      <c r="HR62" s="96"/>
      <c r="HZ62" s="98"/>
      <c r="IA62" s="96"/>
      <c r="II62" s="98"/>
      <c r="IJ62" s="96"/>
      <c r="IR62" s="98"/>
      <c r="IS62" s="96"/>
    </row>
    <row r="63" s="102" customFormat="true" ht="19.9" hidden="false" customHeight="true" outlineLevel="0" collapsed="false">
      <c r="A63" s="99" t="s">
        <v>77</v>
      </c>
      <c r="B63" s="99"/>
      <c r="C63" s="99"/>
      <c r="D63" s="99"/>
      <c r="E63" s="99"/>
      <c r="F63" s="99"/>
      <c r="G63" s="99"/>
      <c r="H63" s="100" t="n">
        <f aca="false">H61+H62</f>
        <v>0.15202584</v>
      </c>
      <c r="I63" s="101" t="n">
        <f aca="false">SUM(I61:I62)</f>
        <v>529.21</v>
      </c>
      <c r="R63" s="103"/>
      <c r="AA63" s="103"/>
      <c r="AJ63" s="103"/>
      <c r="AS63" s="103"/>
      <c r="BB63" s="103"/>
      <c r="BK63" s="103"/>
      <c r="BT63" s="103"/>
      <c r="CC63" s="103"/>
      <c r="CL63" s="103"/>
      <c r="CU63" s="103"/>
      <c r="DD63" s="103"/>
      <c r="DM63" s="103"/>
      <c r="DV63" s="103"/>
      <c r="EE63" s="103"/>
      <c r="EN63" s="103"/>
      <c r="EW63" s="103"/>
      <c r="FF63" s="103"/>
      <c r="FO63" s="103"/>
      <c r="FX63" s="103"/>
      <c r="GG63" s="103"/>
      <c r="GP63" s="103"/>
      <c r="GY63" s="103"/>
      <c r="HH63" s="103"/>
      <c r="HQ63" s="103"/>
      <c r="HZ63" s="103"/>
      <c r="II63" s="103"/>
      <c r="IR63" s="103"/>
    </row>
    <row r="64" s="105" customFormat="true" ht="10.5" hidden="false" customHeight="true" outlineLevel="0" collapsed="false">
      <c r="A64" s="104"/>
      <c r="B64" s="104"/>
      <c r="C64" s="104"/>
      <c r="D64" s="104"/>
      <c r="E64" s="104"/>
      <c r="F64" s="104"/>
      <c r="G64" s="104"/>
      <c r="H64" s="104"/>
      <c r="I64" s="104"/>
    </row>
    <row r="65" customFormat="false" ht="50.2" hidden="false" customHeight="true" outlineLevel="0" collapsed="false">
      <c r="A65" s="43" t="s">
        <v>78</v>
      </c>
      <c r="B65" s="43"/>
      <c r="C65" s="43"/>
      <c r="D65" s="43"/>
      <c r="E65" s="43"/>
      <c r="F65" s="43"/>
      <c r="G65" s="43"/>
      <c r="H65" s="43"/>
      <c r="I65" s="43"/>
    </row>
    <row r="66" customFormat="false" ht="11.85" hidden="false" customHeight="true" outlineLevel="0" collapsed="false">
      <c r="A66" s="106"/>
      <c r="B66" s="106"/>
      <c r="C66" s="106"/>
      <c r="D66" s="106"/>
      <c r="E66" s="106"/>
      <c r="F66" s="106"/>
      <c r="G66" s="106"/>
      <c r="H66" s="106"/>
      <c r="I66" s="106"/>
    </row>
    <row r="67" s="105" customFormat="true" ht="32.25" hidden="false" customHeight="true" outlineLevel="0" collapsed="false">
      <c r="A67" s="107" t="s">
        <v>79</v>
      </c>
      <c r="B67" s="107"/>
      <c r="C67" s="107"/>
      <c r="D67" s="107"/>
      <c r="E67" s="107"/>
      <c r="F67" s="107"/>
      <c r="G67" s="107"/>
      <c r="H67" s="107"/>
      <c r="I67" s="107"/>
    </row>
    <row r="68" s="105" customFormat="true" ht="30" hidden="false" customHeight="true" outlineLevel="0" collapsed="false">
      <c r="A68" s="108" t="s">
        <v>80</v>
      </c>
      <c r="B68" s="60" t="s">
        <v>81</v>
      </c>
      <c r="C68" s="60"/>
      <c r="D68" s="60"/>
      <c r="E68" s="60"/>
      <c r="F68" s="60"/>
      <c r="G68" s="60"/>
      <c r="H68" s="60" t="s">
        <v>82</v>
      </c>
      <c r="I68" s="60" t="s">
        <v>83</v>
      </c>
    </row>
    <row r="69" s="105" customFormat="true" ht="15.75" hidden="false" customHeight="true" outlineLevel="0" collapsed="false">
      <c r="A69" s="109" t="s">
        <v>15</v>
      </c>
      <c r="B69" s="110" t="s">
        <v>84</v>
      </c>
      <c r="C69" s="110"/>
      <c r="D69" s="110"/>
      <c r="E69" s="110"/>
      <c r="F69" s="110"/>
      <c r="G69" s="110"/>
      <c r="H69" s="111" t="n">
        <v>0.2</v>
      </c>
      <c r="I69" s="112" t="n">
        <f aca="false">ROUND($I$45*H69,2)</f>
        <v>696.22</v>
      </c>
    </row>
    <row r="70" s="105" customFormat="true" ht="15.75" hidden="false" customHeight="true" outlineLevel="0" collapsed="false">
      <c r="A70" s="109" t="s">
        <v>17</v>
      </c>
      <c r="B70" s="26" t="s">
        <v>85</v>
      </c>
      <c r="C70" s="26"/>
      <c r="D70" s="26"/>
      <c r="E70" s="26"/>
      <c r="F70" s="26"/>
      <c r="G70" s="26"/>
      <c r="H70" s="111" t="n">
        <v>0.025</v>
      </c>
      <c r="I70" s="112" t="n">
        <f aca="false">ROUND($I$45*H70,2)</f>
        <v>87.03</v>
      </c>
    </row>
    <row r="71" s="105" customFormat="true" ht="49.15" hidden="false" customHeight="true" outlineLevel="0" collapsed="false">
      <c r="A71" s="109" t="s">
        <v>20</v>
      </c>
      <c r="B71" s="49" t="s">
        <v>86</v>
      </c>
      <c r="C71" s="49"/>
      <c r="D71" s="113" t="s">
        <v>87</v>
      </c>
      <c r="E71" s="114" t="n">
        <v>0.03</v>
      </c>
      <c r="F71" s="113" t="s">
        <v>88</v>
      </c>
      <c r="G71" s="115" t="n">
        <v>1</v>
      </c>
      <c r="H71" s="116" t="n">
        <f aca="false">ROUND((E71*G71),6)</f>
        <v>0.03</v>
      </c>
      <c r="I71" s="112" t="n">
        <f aca="false">ROUND($I$45*H71,2)</f>
        <v>104.43</v>
      </c>
    </row>
    <row r="72" s="105" customFormat="true" ht="15.75" hidden="false" customHeight="true" outlineLevel="0" collapsed="false">
      <c r="A72" s="109" t="s">
        <v>23</v>
      </c>
      <c r="B72" s="110" t="s">
        <v>89</v>
      </c>
      <c r="C72" s="110"/>
      <c r="D72" s="110"/>
      <c r="E72" s="110"/>
      <c r="F72" s="110"/>
      <c r="G72" s="110"/>
      <c r="H72" s="111" t="n">
        <v>0.015</v>
      </c>
      <c r="I72" s="112" t="n">
        <f aca="false">ROUND($I$45*H72,2)</f>
        <v>52.22</v>
      </c>
    </row>
    <row r="73" s="105" customFormat="true" ht="15.75" hidden="false" customHeight="true" outlineLevel="0" collapsed="false">
      <c r="A73" s="109" t="s">
        <v>61</v>
      </c>
      <c r="B73" s="110" t="s">
        <v>90</v>
      </c>
      <c r="C73" s="110"/>
      <c r="D73" s="110"/>
      <c r="E73" s="110"/>
      <c r="F73" s="110"/>
      <c r="G73" s="110"/>
      <c r="H73" s="111" t="n">
        <v>0.01</v>
      </c>
      <c r="I73" s="112" t="n">
        <f aca="false">ROUND($I$45*H73,2)</f>
        <v>34.81</v>
      </c>
    </row>
    <row r="74" s="105" customFormat="true" ht="15.75" hidden="false" customHeight="true" outlineLevel="0" collapsed="false">
      <c r="A74" s="109" t="s">
        <v>63</v>
      </c>
      <c r="B74" s="26" t="s">
        <v>91</v>
      </c>
      <c r="C74" s="26"/>
      <c r="D74" s="26"/>
      <c r="E74" s="26"/>
      <c r="F74" s="26"/>
      <c r="G74" s="26"/>
      <c r="H74" s="111" t="n">
        <v>0.006</v>
      </c>
      <c r="I74" s="112" t="n">
        <f aca="false">ROUND($I$45*H74,2)</f>
        <v>20.89</v>
      </c>
    </row>
    <row r="75" customFormat="false" ht="20.45" hidden="false" customHeight="true" outlineLevel="0" collapsed="false">
      <c r="A75" s="109" t="s">
        <v>92</v>
      </c>
      <c r="B75" s="110" t="s">
        <v>93</v>
      </c>
      <c r="C75" s="110"/>
      <c r="D75" s="110"/>
      <c r="E75" s="110"/>
      <c r="F75" s="110"/>
      <c r="G75" s="110"/>
      <c r="H75" s="111" t="n">
        <v>0.002</v>
      </c>
      <c r="I75" s="112" t="n">
        <f aca="false">ROUND($I$45*H75,2)</f>
        <v>6.96</v>
      </c>
    </row>
    <row r="76" customFormat="false" ht="15.75" hidden="false" customHeight="true" outlineLevel="0" collapsed="false">
      <c r="A76" s="109" t="s">
        <v>94</v>
      </c>
      <c r="B76" s="26" t="s">
        <v>95</v>
      </c>
      <c r="C76" s="26"/>
      <c r="D76" s="26"/>
      <c r="E76" s="26"/>
      <c r="F76" s="26"/>
      <c r="G76" s="26"/>
      <c r="H76" s="111" t="n">
        <v>0.08</v>
      </c>
      <c r="I76" s="112" t="n">
        <f aca="false">ROUND($I$45*H76,2)</f>
        <v>278.49</v>
      </c>
    </row>
    <row r="77" customFormat="false" ht="15.75" hidden="false" customHeight="true" outlineLevel="0" collapsed="false">
      <c r="A77" s="99" t="s">
        <v>77</v>
      </c>
      <c r="B77" s="99"/>
      <c r="C77" s="99"/>
      <c r="D77" s="99"/>
      <c r="E77" s="99"/>
      <c r="F77" s="99"/>
      <c r="G77" s="99"/>
      <c r="H77" s="117" t="n">
        <f aca="false">SUM(H69:H76)</f>
        <v>0.368</v>
      </c>
      <c r="I77" s="101" t="n">
        <f aca="false">SUM(I69:I76)</f>
        <v>1281.05</v>
      </c>
    </row>
    <row r="78" customFormat="false" ht="8.25" hidden="false" customHeight="true" outlineLevel="0" collapsed="false">
      <c r="A78" s="118"/>
      <c r="B78" s="119"/>
      <c r="C78" s="119"/>
      <c r="D78" s="119"/>
      <c r="E78" s="119"/>
      <c r="F78" s="119"/>
      <c r="G78" s="119"/>
      <c r="H78" s="120"/>
      <c r="I78" s="121"/>
    </row>
    <row r="79" customFormat="false" ht="46.45" hidden="false" customHeight="true" outlineLevel="0" collapsed="false">
      <c r="A79" s="43" t="s">
        <v>96</v>
      </c>
      <c r="B79" s="43"/>
      <c r="C79" s="43"/>
      <c r="D79" s="43"/>
      <c r="E79" s="43"/>
      <c r="F79" s="43"/>
      <c r="G79" s="43"/>
      <c r="H79" s="43"/>
      <c r="I79" s="43"/>
    </row>
    <row r="80" customFormat="false" ht="7.5" hidden="false" customHeight="true" outlineLevel="0" collapsed="false">
      <c r="A80" s="39"/>
      <c r="B80" s="39"/>
      <c r="C80" s="39"/>
      <c r="D80" s="39"/>
      <c r="E80" s="39"/>
      <c r="F80" s="39"/>
      <c r="G80" s="39"/>
      <c r="H80" s="39"/>
      <c r="I80" s="39"/>
    </row>
    <row r="81" customFormat="false" ht="18.6" hidden="false" customHeight="true" outlineLevel="0" collapsed="false">
      <c r="A81" s="122" t="s">
        <v>97</v>
      </c>
      <c r="B81" s="122"/>
      <c r="C81" s="122"/>
      <c r="D81" s="122"/>
      <c r="E81" s="122"/>
      <c r="F81" s="122"/>
      <c r="G81" s="122"/>
      <c r="H81" s="122"/>
      <c r="I81" s="122"/>
    </row>
    <row r="82" customFormat="false" ht="18.75" hidden="false" customHeight="true" outlineLevel="0" collapsed="false">
      <c r="A82" s="123" t="s">
        <v>98</v>
      </c>
      <c r="B82" s="60" t="s">
        <v>99</v>
      </c>
      <c r="C82" s="60"/>
      <c r="D82" s="60"/>
      <c r="E82" s="60"/>
      <c r="F82" s="60"/>
      <c r="G82" s="60"/>
      <c r="H82" s="60"/>
      <c r="I82" s="60" t="s">
        <v>72</v>
      </c>
    </row>
    <row r="83" customFormat="false" ht="15.75" hidden="false" customHeight="true" outlineLevel="0" collapsed="false">
      <c r="A83" s="83" t="s">
        <v>15</v>
      </c>
      <c r="B83" s="124" t="s">
        <v>211</v>
      </c>
      <c r="C83" s="124"/>
      <c r="D83" s="124"/>
      <c r="E83" s="124"/>
      <c r="F83" s="124"/>
      <c r="G83" s="124"/>
      <c r="H83" s="124"/>
      <c r="I83" s="125" t="n">
        <f aca="false">IF(ROUND((H86*H84*H85)-(I40*0.06),2)&lt;0,0,ROUND((H86*H84*H85)-(I40*0.06),2))</f>
        <v>97.92</v>
      </c>
    </row>
    <row r="84" customFormat="false" ht="22.5" hidden="false" customHeight="true" outlineLevel="0" collapsed="false">
      <c r="A84" s="83"/>
      <c r="B84" s="126" t="s">
        <v>101</v>
      </c>
      <c r="C84" s="126"/>
      <c r="D84" s="126"/>
      <c r="E84" s="126"/>
      <c r="F84" s="126"/>
      <c r="G84" s="126"/>
      <c r="H84" s="127" t="n">
        <v>3.8</v>
      </c>
      <c r="I84" s="128" t="s">
        <v>102</v>
      </c>
    </row>
    <row r="85" customFormat="false" ht="17.25" hidden="false" customHeight="true" outlineLevel="0" collapsed="false">
      <c r="A85" s="83"/>
      <c r="B85" s="129" t="s">
        <v>103</v>
      </c>
      <c r="C85" s="129"/>
      <c r="D85" s="129"/>
      <c r="E85" s="129"/>
      <c r="F85" s="129"/>
      <c r="G85" s="129"/>
      <c r="H85" s="130" t="n">
        <v>2</v>
      </c>
      <c r="I85" s="128"/>
    </row>
    <row r="86" customFormat="false" ht="15.6" hidden="false" customHeight="true" outlineLevel="0" collapsed="false">
      <c r="A86" s="83"/>
      <c r="B86" s="129" t="s">
        <v>104</v>
      </c>
      <c r="C86" s="129"/>
      <c r="D86" s="129"/>
      <c r="E86" s="129"/>
      <c r="F86" s="129"/>
      <c r="G86" s="129"/>
      <c r="H86" s="131" t="n">
        <v>30</v>
      </c>
      <c r="I86" s="128"/>
    </row>
    <row r="87" customFormat="false" ht="15.75" hidden="false" customHeight="true" outlineLevel="0" collapsed="false">
      <c r="A87" s="83" t="s">
        <v>17</v>
      </c>
      <c r="B87" s="124" t="s">
        <v>212</v>
      </c>
      <c r="C87" s="124"/>
      <c r="D87" s="124"/>
      <c r="E87" s="124"/>
      <c r="F87" s="124"/>
      <c r="G87" s="124"/>
      <c r="H87" s="124"/>
      <c r="I87" s="125" t="n">
        <f aca="false">ROUND(H89*H88*(1-0.15),2)*1+ROUND(30*6*(1-0.15),2)*0</f>
        <v>344.76</v>
      </c>
    </row>
    <row r="88" customFormat="false" ht="15.75" hidden="false" customHeight="true" outlineLevel="0" collapsed="false">
      <c r="A88" s="83"/>
      <c r="B88" s="126" t="s">
        <v>106</v>
      </c>
      <c r="C88" s="126"/>
      <c r="D88" s="126"/>
      <c r="E88" s="126"/>
      <c r="F88" s="126"/>
      <c r="G88" s="126"/>
      <c r="H88" s="132" t="n">
        <v>13.52</v>
      </c>
      <c r="I88" s="128" t="s">
        <v>102</v>
      </c>
    </row>
    <row r="89" customFormat="false" ht="15.75" hidden="false" customHeight="true" outlineLevel="0" collapsed="false">
      <c r="A89" s="133"/>
      <c r="B89" s="126" t="s">
        <v>107</v>
      </c>
      <c r="C89" s="126"/>
      <c r="D89" s="126"/>
      <c r="E89" s="126"/>
      <c r="F89" s="126"/>
      <c r="G89" s="126"/>
      <c r="H89" s="134" t="n">
        <v>30</v>
      </c>
      <c r="I89" s="128"/>
    </row>
    <row r="90" customFormat="false" ht="26.2" hidden="false" customHeight="true" outlineLevel="0" collapsed="false">
      <c r="A90" s="83" t="s">
        <v>20</v>
      </c>
      <c r="B90" s="135" t="s">
        <v>213</v>
      </c>
      <c r="C90" s="135"/>
      <c r="D90" s="135"/>
      <c r="E90" s="135"/>
      <c r="F90" s="135"/>
      <c r="G90" s="135"/>
      <c r="H90" s="135"/>
      <c r="I90" s="125" t="n">
        <v>204</v>
      </c>
    </row>
    <row r="91" customFormat="false" ht="29.2" hidden="false" customHeight="true" outlineLevel="0" collapsed="false">
      <c r="A91" s="83" t="s">
        <v>109</v>
      </c>
      <c r="B91" s="49" t="s">
        <v>214</v>
      </c>
      <c r="C91" s="49"/>
      <c r="D91" s="49"/>
      <c r="E91" s="49"/>
      <c r="F91" s="49"/>
      <c r="G91" s="49"/>
      <c r="H91" s="49"/>
      <c r="I91" s="136" t="n">
        <v>200</v>
      </c>
    </row>
    <row r="92" customFormat="false" ht="25.5" hidden="false" customHeight="true" outlineLevel="0" collapsed="false">
      <c r="A92" s="83" t="s">
        <v>61</v>
      </c>
      <c r="B92" s="49" t="s">
        <v>215</v>
      </c>
      <c r="C92" s="49"/>
      <c r="D92" s="49"/>
      <c r="E92" s="49"/>
      <c r="F92" s="49"/>
      <c r="G92" s="49"/>
      <c r="H92" s="49"/>
      <c r="I92" s="137" t="n">
        <v>60</v>
      </c>
      <c r="J92" s="138"/>
    </row>
    <row r="93" customFormat="false" ht="25.5" hidden="false" customHeight="true" outlineLevel="0" collapsed="false">
      <c r="A93" s="83" t="s">
        <v>63</v>
      </c>
      <c r="B93" s="49" t="s">
        <v>216</v>
      </c>
      <c r="C93" s="49"/>
      <c r="D93" s="49"/>
      <c r="E93" s="49"/>
      <c r="F93" s="49"/>
      <c r="G93" s="49"/>
      <c r="H93" s="49"/>
      <c r="I93" s="137" t="n">
        <v>25</v>
      </c>
      <c r="J93" s="138"/>
    </row>
    <row r="94" customFormat="false" ht="15.75" hidden="false" customHeight="true" outlineLevel="0" collapsed="false">
      <c r="A94" s="83" t="s">
        <v>92</v>
      </c>
      <c r="B94" s="139" t="s">
        <v>113</v>
      </c>
      <c r="C94" s="139"/>
      <c r="D94" s="139"/>
      <c r="E94" s="139"/>
      <c r="F94" s="139"/>
      <c r="G94" s="139"/>
      <c r="H94" s="139"/>
      <c r="I94" s="140" t="s">
        <v>114</v>
      </c>
    </row>
    <row r="95" customFormat="false" ht="15.75" hidden="false" customHeight="true" outlineLevel="0" collapsed="false">
      <c r="A95" s="141"/>
      <c r="B95" s="99" t="s">
        <v>115</v>
      </c>
      <c r="C95" s="99"/>
      <c r="D95" s="99"/>
      <c r="E95" s="99"/>
      <c r="F95" s="99"/>
      <c r="G95" s="99"/>
      <c r="H95" s="99"/>
      <c r="I95" s="101" t="n">
        <f aca="false">SUM(I83:I94)</f>
        <v>931.68</v>
      </c>
    </row>
    <row r="96" customFormat="false" ht="7.5" hidden="false" customHeight="true" outlineLevel="0" collapsed="false">
      <c r="A96" s="39"/>
      <c r="B96" s="39"/>
      <c r="C96" s="39"/>
      <c r="D96" s="39"/>
      <c r="E96" s="39"/>
      <c r="F96" s="39"/>
      <c r="G96" s="39"/>
      <c r="H96" s="39"/>
      <c r="I96" s="39"/>
    </row>
    <row r="97" customFormat="false" ht="36.6" hidden="false" customHeight="true" outlineLevel="0" collapsed="false">
      <c r="A97" s="56" t="s">
        <v>116</v>
      </c>
      <c r="B97" s="56"/>
      <c r="C97" s="56"/>
      <c r="D97" s="56"/>
      <c r="E97" s="56"/>
      <c r="F97" s="56"/>
      <c r="G97" s="56"/>
      <c r="H97" s="56"/>
      <c r="I97" s="56"/>
    </row>
    <row r="98" customFormat="false" ht="7.5" hidden="false" customHeight="true" outlineLevel="0" collapsed="false">
      <c r="A98" s="142"/>
      <c r="B98" s="142"/>
      <c r="C98" s="142"/>
      <c r="D98" s="142"/>
      <c r="E98" s="142"/>
      <c r="F98" s="142"/>
      <c r="G98" s="142"/>
      <c r="H98" s="142"/>
      <c r="I98" s="142"/>
    </row>
    <row r="99" customFormat="false" ht="22.35" hidden="false" customHeight="true" outlineLevel="0" collapsed="false">
      <c r="A99" s="58" t="s">
        <v>117</v>
      </c>
      <c r="B99" s="58"/>
      <c r="C99" s="58"/>
      <c r="D99" s="58"/>
      <c r="E99" s="58"/>
      <c r="F99" s="58"/>
      <c r="G99" s="58"/>
      <c r="H99" s="58"/>
      <c r="I99" s="58"/>
    </row>
    <row r="100" customFormat="false" ht="23.45" hidden="false" customHeight="true" outlineLevel="0" collapsed="false">
      <c r="A100" s="60" t="n">
        <v>2</v>
      </c>
      <c r="B100" s="60" t="s">
        <v>118</v>
      </c>
      <c r="C100" s="60"/>
      <c r="D100" s="60"/>
      <c r="E100" s="60"/>
      <c r="F100" s="60"/>
      <c r="G100" s="60"/>
      <c r="H100" s="60"/>
      <c r="I100" s="60" t="s">
        <v>72</v>
      </c>
    </row>
    <row r="101" customFormat="false" ht="22.35" hidden="false" customHeight="true" outlineLevel="0" collapsed="false">
      <c r="A101" s="143" t="s">
        <v>70</v>
      </c>
      <c r="B101" s="110" t="s">
        <v>119</v>
      </c>
      <c r="C101" s="110"/>
      <c r="D101" s="110"/>
      <c r="E101" s="110"/>
      <c r="F101" s="110"/>
      <c r="G101" s="110"/>
      <c r="H101" s="144" t="n">
        <f aca="false">H63</f>
        <v>0.15202584</v>
      </c>
      <c r="I101" s="86" t="n">
        <f aca="false">I63</f>
        <v>529.21</v>
      </c>
    </row>
    <row r="102" customFormat="false" ht="19.35" hidden="false" customHeight="true" outlineLevel="0" collapsed="false">
      <c r="A102" s="143" t="s">
        <v>80</v>
      </c>
      <c r="B102" s="110" t="s">
        <v>81</v>
      </c>
      <c r="C102" s="110"/>
      <c r="D102" s="110"/>
      <c r="E102" s="110"/>
      <c r="F102" s="110"/>
      <c r="G102" s="110"/>
      <c r="H102" s="144" t="n">
        <f aca="false">H77</f>
        <v>0.368</v>
      </c>
      <c r="I102" s="86" t="n">
        <f aca="false">I77</f>
        <v>1281.05</v>
      </c>
    </row>
    <row r="103" customFormat="false" ht="22.35" hidden="false" customHeight="true" outlineLevel="0" collapsed="false">
      <c r="A103" s="143" t="s">
        <v>98</v>
      </c>
      <c r="B103" s="110" t="s">
        <v>99</v>
      </c>
      <c r="C103" s="110"/>
      <c r="D103" s="110"/>
      <c r="E103" s="110"/>
      <c r="F103" s="110"/>
      <c r="G103" s="110"/>
      <c r="H103" s="110"/>
      <c r="I103" s="86" t="n">
        <f aca="false">I95</f>
        <v>931.68</v>
      </c>
    </row>
    <row r="104" customFormat="false" ht="22.35" hidden="false" customHeight="true" outlineLevel="0" collapsed="false">
      <c r="A104" s="145" t="s">
        <v>77</v>
      </c>
      <c r="B104" s="145"/>
      <c r="C104" s="145"/>
      <c r="D104" s="145"/>
      <c r="E104" s="145"/>
      <c r="F104" s="145"/>
      <c r="G104" s="145"/>
      <c r="H104" s="146" t="n">
        <f aca="false">SUM(H101:H103)</f>
        <v>0.52002584</v>
      </c>
      <c r="I104" s="147" t="n">
        <f aca="false">SUM(I101+I102+I103)</f>
        <v>2741.94</v>
      </c>
    </row>
    <row r="105" customFormat="false" ht="12.4" hidden="false" customHeight="true" outlineLevel="0" collapsed="false">
      <c r="A105" s="148"/>
      <c r="B105" s="148"/>
      <c r="C105" s="148"/>
      <c r="D105" s="148"/>
      <c r="E105" s="148"/>
      <c r="F105" s="148"/>
      <c r="G105" s="148"/>
      <c r="H105" s="148"/>
      <c r="I105" s="148"/>
    </row>
    <row r="106" s="105" customFormat="true" ht="26.25" hidden="false" customHeight="true" outlineLevel="0" collapsed="false">
      <c r="A106" s="58" t="s">
        <v>120</v>
      </c>
      <c r="B106" s="58"/>
      <c r="C106" s="58"/>
      <c r="D106" s="58"/>
      <c r="E106" s="58"/>
      <c r="F106" s="58"/>
      <c r="G106" s="58"/>
      <c r="H106" s="58"/>
      <c r="I106" s="58"/>
    </row>
    <row r="107" s="105" customFormat="true" ht="28.7" hidden="false" customHeight="true" outlineLevel="0" collapsed="false">
      <c r="A107" s="123" t="n">
        <v>3</v>
      </c>
      <c r="B107" s="123" t="s">
        <v>121</v>
      </c>
      <c r="C107" s="123"/>
      <c r="D107" s="123"/>
      <c r="E107" s="123"/>
      <c r="F107" s="123"/>
      <c r="G107" s="123"/>
      <c r="H107" s="123"/>
      <c r="I107" s="123" t="s">
        <v>122</v>
      </c>
    </row>
    <row r="108" s="105" customFormat="true" ht="29.95" hidden="false" customHeight="true" outlineLevel="0" collapsed="false">
      <c r="A108" s="83" t="s">
        <v>15</v>
      </c>
      <c r="B108" s="149" t="s">
        <v>123</v>
      </c>
      <c r="C108" s="149"/>
      <c r="D108" s="149"/>
      <c r="E108" s="149"/>
      <c r="F108" s="149"/>
      <c r="G108" s="149"/>
      <c r="H108" s="150" t="n">
        <v>0.00417</v>
      </c>
      <c r="I108" s="112" t="n">
        <f aca="false">ROUND($I$45*H108,2)</f>
        <v>14.52</v>
      </c>
    </row>
    <row r="109" s="105" customFormat="true" ht="15.75" hidden="false" customHeight="true" outlineLevel="0" collapsed="false">
      <c r="A109" s="83" t="s">
        <v>17</v>
      </c>
      <c r="B109" s="151" t="s">
        <v>124</v>
      </c>
      <c r="C109" s="151"/>
      <c r="D109" s="151"/>
      <c r="E109" s="151"/>
      <c r="F109" s="151"/>
      <c r="G109" s="151"/>
      <c r="H109" s="152" t="n">
        <f aca="false">H76*H108</f>
        <v>0.0003336</v>
      </c>
      <c r="I109" s="112" t="n">
        <f aca="false">ROUND($I$108*H76,2)</f>
        <v>1.16</v>
      </c>
    </row>
    <row r="110" s="105" customFormat="true" ht="34.15" hidden="false" customHeight="true" outlineLevel="0" collapsed="false">
      <c r="A110" s="83" t="s">
        <v>20</v>
      </c>
      <c r="B110" s="149" t="s">
        <v>217</v>
      </c>
      <c r="C110" s="149"/>
      <c r="D110" s="149"/>
      <c r="E110" s="149"/>
      <c r="F110" s="149"/>
      <c r="G110" s="149"/>
      <c r="H110" s="153" t="n">
        <v>0.002</v>
      </c>
      <c r="I110" s="112" t="n">
        <f aca="false">ROUND($I$45*H110,2)</f>
        <v>6.96</v>
      </c>
    </row>
    <row r="111" s="105" customFormat="true" ht="32.95" hidden="false" customHeight="true" outlineLevel="0" collapsed="false">
      <c r="A111" s="83" t="s">
        <v>23</v>
      </c>
      <c r="B111" s="149" t="s">
        <v>126</v>
      </c>
      <c r="C111" s="149"/>
      <c r="D111" s="149"/>
      <c r="E111" s="149"/>
      <c r="F111" s="149"/>
      <c r="G111" s="149"/>
      <c r="H111" s="154" t="n">
        <v>0.013</v>
      </c>
      <c r="I111" s="112" t="n">
        <f aca="false">ROUND(((($I$45/30)*7)/$H$11),2)</f>
        <v>45.13</v>
      </c>
    </row>
    <row r="112" s="105" customFormat="true" ht="15.75" hidden="false" customHeight="true" outlineLevel="0" collapsed="false">
      <c r="A112" s="83" t="s">
        <v>61</v>
      </c>
      <c r="B112" s="83" t="s">
        <v>127</v>
      </c>
      <c r="C112" s="83"/>
      <c r="D112" s="83"/>
      <c r="E112" s="83"/>
      <c r="F112" s="83"/>
      <c r="G112" s="83"/>
      <c r="H112" s="152" t="n">
        <f aca="false">H77*H111</f>
        <v>0.004784</v>
      </c>
      <c r="I112" s="112" t="n">
        <f aca="false">ROUND($H$77*I111,2)</f>
        <v>16.61</v>
      </c>
    </row>
    <row r="113" s="105" customFormat="true" ht="35.45" hidden="false" customHeight="true" outlineLevel="0" collapsed="false">
      <c r="A113" s="83" t="s">
        <v>63</v>
      </c>
      <c r="B113" s="149" t="s">
        <v>128</v>
      </c>
      <c r="C113" s="149"/>
      <c r="D113" s="149"/>
      <c r="E113" s="149"/>
      <c r="F113" s="149"/>
      <c r="G113" s="149"/>
      <c r="H113" s="153" t="n">
        <v>0.036</v>
      </c>
      <c r="I113" s="112" t="n">
        <f aca="false">ROUND($I$45*H113,2)</f>
        <v>125.32</v>
      </c>
    </row>
    <row r="114" s="105" customFormat="true" ht="15.75" hidden="false" customHeight="true" outlineLevel="0" collapsed="false">
      <c r="A114" s="99" t="s">
        <v>77</v>
      </c>
      <c r="B114" s="99"/>
      <c r="C114" s="99"/>
      <c r="D114" s="99"/>
      <c r="E114" s="99"/>
      <c r="F114" s="99"/>
      <c r="G114" s="99"/>
      <c r="H114" s="100" t="n">
        <f aca="false">SUM(H108:H113)</f>
        <v>0.0602876</v>
      </c>
      <c r="I114" s="101" t="n">
        <f aca="false">SUM(I108:I113)</f>
        <v>209.7</v>
      </c>
    </row>
    <row r="115" s="105" customFormat="true" ht="36.7" hidden="false" customHeight="true" outlineLevel="0" collapsed="false">
      <c r="A115" s="155" t="s">
        <v>218</v>
      </c>
      <c r="B115" s="155"/>
      <c r="C115" s="155"/>
      <c r="D115" s="155"/>
      <c r="E115" s="155"/>
      <c r="F115" s="155"/>
      <c r="G115" s="155"/>
      <c r="H115" s="155"/>
      <c r="I115" s="155"/>
    </row>
    <row r="116" customFormat="false" ht="24" hidden="false" customHeight="true" outlineLevel="0" collapsed="false">
      <c r="A116" s="58" t="s">
        <v>130</v>
      </c>
      <c r="B116" s="58"/>
      <c r="C116" s="58"/>
      <c r="D116" s="58"/>
      <c r="E116" s="58"/>
      <c r="F116" s="58"/>
      <c r="G116" s="58"/>
      <c r="H116" s="58"/>
      <c r="I116" s="58"/>
    </row>
    <row r="117" customFormat="false" ht="43.45" hidden="false" customHeight="true" outlineLevel="0" collapsed="false">
      <c r="A117" s="43" t="s">
        <v>131</v>
      </c>
      <c r="B117" s="43"/>
      <c r="C117" s="43"/>
      <c r="D117" s="43"/>
      <c r="E117" s="43"/>
      <c r="F117" s="43"/>
      <c r="G117" s="43"/>
      <c r="H117" s="43"/>
      <c r="I117" s="43"/>
    </row>
    <row r="118" customFormat="false" ht="24" hidden="false" customHeight="true" outlineLevel="0" collapsed="false">
      <c r="A118" s="156" t="s">
        <v>132</v>
      </c>
      <c r="B118" s="156"/>
      <c r="C118" s="156"/>
      <c r="D118" s="156"/>
      <c r="E118" s="156"/>
      <c r="F118" s="156"/>
      <c r="G118" s="156"/>
      <c r="H118" s="156"/>
      <c r="I118" s="156"/>
    </row>
    <row r="119" customFormat="false" ht="15.75" hidden="false" customHeight="true" outlineLevel="0" collapsed="false">
      <c r="A119" s="157" t="s">
        <v>133</v>
      </c>
      <c r="B119" s="123" t="s">
        <v>134</v>
      </c>
      <c r="C119" s="123"/>
      <c r="D119" s="123"/>
      <c r="E119" s="123"/>
      <c r="F119" s="123"/>
      <c r="G119" s="123"/>
      <c r="H119" s="123"/>
      <c r="I119" s="157" t="s">
        <v>72</v>
      </c>
    </row>
    <row r="120" customFormat="false" ht="26.2" hidden="false" customHeight="true" outlineLevel="0" collapsed="false">
      <c r="A120" s="158" t="s">
        <v>15</v>
      </c>
      <c r="B120" s="84" t="s">
        <v>219</v>
      </c>
      <c r="C120" s="84"/>
      <c r="D120" s="84"/>
      <c r="E120" s="84"/>
      <c r="F120" s="84"/>
      <c r="G120" s="84"/>
      <c r="H120" s="159" t="n">
        <v>0.08333</v>
      </c>
      <c r="I120" s="160" t="n">
        <f aca="false">ROUND($I$45*H120,2)</f>
        <v>290.08</v>
      </c>
    </row>
    <row r="121" customFormat="false" ht="15.75" hidden="false" customHeight="true" outlineLevel="0" collapsed="false">
      <c r="A121" s="161" t="s">
        <v>17</v>
      </c>
      <c r="B121" s="162" t="s">
        <v>220</v>
      </c>
      <c r="C121" s="162"/>
      <c r="D121" s="162"/>
      <c r="E121" s="162"/>
      <c r="F121" s="162"/>
      <c r="G121" s="162"/>
      <c r="H121" s="163" t="n">
        <v>0.0082</v>
      </c>
      <c r="I121" s="164" t="n">
        <f aca="false">ROUND($I$45*H121,2)</f>
        <v>28.55</v>
      </c>
    </row>
    <row r="122" customFormat="false" ht="26.95" hidden="false" customHeight="true" outlineLevel="0" collapsed="false">
      <c r="A122" s="161" t="s">
        <v>20</v>
      </c>
      <c r="B122" s="149" t="s">
        <v>221</v>
      </c>
      <c r="C122" s="149"/>
      <c r="D122" s="149"/>
      <c r="E122" s="149"/>
      <c r="F122" s="149"/>
      <c r="G122" s="149"/>
      <c r="H122" s="163" t="n">
        <v>0.0002</v>
      </c>
      <c r="I122" s="164" t="n">
        <f aca="false">ROUND($I$45*H122,2)</f>
        <v>0.7</v>
      </c>
    </row>
    <row r="123" customFormat="false" ht="30.7" hidden="false" customHeight="true" outlineLevel="0" collapsed="false">
      <c r="A123" s="161" t="s">
        <v>23</v>
      </c>
      <c r="B123" s="149" t="s">
        <v>222</v>
      </c>
      <c r="C123" s="149"/>
      <c r="D123" s="149"/>
      <c r="E123" s="149"/>
      <c r="F123" s="149"/>
      <c r="G123" s="149"/>
      <c r="H123" s="163" t="n">
        <v>0.00032</v>
      </c>
      <c r="I123" s="164" t="n">
        <f aca="false">ROUND($I$45*H123,2)</f>
        <v>1.11</v>
      </c>
    </row>
    <row r="124" customFormat="false" ht="26.2" hidden="false" customHeight="true" outlineLevel="0" collapsed="false">
      <c r="A124" s="161" t="s">
        <v>61</v>
      </c>
      <c r="B124" s="49" t="s">
        <v>139</v>
      </c>
      <c r="C124" s="49"/>
      <c r="D124" s="49"/>
      <c r="E124" s="49"/>
      <c r="F124" s="49"/>
      <c r="G124" s="49"/>
      <c r="H124" s="165" t="n">
        <v>0.00074</v>
      </c>
      <c r="I124" s="164" t="n">
        <f aca="false">ROUND($I$45*H124,2)</f>
        <v>2.58</v>
      </c>
    </row>
    <row r="125" customFormat="false" ht="29.2" hidden="false" customHeight="true" outlineLevel="0" collapsed="false">
      <c r="A125" s="166" t="s">
        <v>63</v>
      </c>
      <c r="B125" s="149" t="s">
        <v>140</v>
      </c>
      <c r="C125" s="149"/>
      <c r="D125" s="149"/>
      <c r="E125" s="149"/>
      <c r="F125" s="149"/>
      <c r="G125" s="149"/>
      <c r="H125" s="163" t="n">
        <v>0.01389</v>
      </c>
      <c r="I125" s="164" t="n">
        <f aca="false">ROUND($I$45*H125,2)</f>
        <v>48.35</v>
      </c>
    </row>
    <row r="126" customFormat="false" ht="15.75" hidden="false" customHeight="true" outlineLevel="0" collapsed="false">
      <c r="A126" s="99" t="s">
        <v>75</v>
      </c>
      <c r="B126" s="99"/>
      <c r="C126" s="99"/>
      <c r="D126" s="99"/>
      <c r="E126" s="99"/>
      <c r="F126" s="99"/>
      <c r="G126" s="99"/>
      <c r="H126" s="167" t="n">
        <f aca="false">SUM(H120:H125)</f>
        <v>0.10668</v>
      </c>
      <c r="I126" s="168" t="n">
        <f aca="false">SUM(I120:I125)</f>
        <v>371.37</v>
      </c>
    </row>
    <row r="127" customFormat="false" ht="18" hidden="false" customHeight="true" outlineLevel="0" collapsed="false">
      <c r="A127" s="161" t="s">
        <v>92</v>
      </c>
      <c r="B127" s="30" t="s">
        <v>141</v>
      </c>
      <c r="C127" s="30"/>
      <c r="D127" s="30"/>
      <c r="E127" s="30"/>
      <c r="F127" s="30"/>
      <c r="G127" s="30"/>
      <c r="H127" s="169" t="n">
        <f aca="false">H126*H77</f>
        <v>0.03925824</v>
      </c>
      <c r="I127" s="170" t="n">
        <f aca="false">ROUND(H77*I126,2)</f>
        <v>136.66</v>
      </c>
    </row>
    <row r="128" customFormat="false" ht="14.25" hidden="false" customHeight="true" outlineLevel="0" collapsed="false">
      <c r="A128" s="99" t="s">
        <v>77</v>
      </c>
      <c r="B128" s="99"/>
      <c r="C128" s="99"/>
      <c r="D128" s="99"/>
      <c r="E128" s="99"/>
      <c r="F128" s="99"/>
      <c r="G128" s="99"/>
      <c r="H128" s="100" t="n">
        <f aca="false">H126+H127</f>
        <v>0.14593824</v>
      </c>
      <c r="I128" s="101" t="n">
        <f aca="false">SUM(I126:I127)</f>
        <v>508.03</v>
      </c>
    </row>
    <row r="129" customFormat="false" ht="58.45" hidden="false" customHeight="true" outlineLevel="0" collapsed="false">
      <c r="A129" s="56" t="s">
        <v>142</v>
      </c>
      <c r="B129" s="56"/>
      <c r="C129" s="56"/>
      <c r="D129" s="56"/>
      <c r="E129" s="56"/>
      <c r="F129" s="56"/>
      <c r="G129" s="56"/>
      <c r="H129" s="56"/>
      <c r="I129" s="56"/>
    </row>
    <row r="130" customFormat="false" ht="9.95" hidden="false" customHeight="true" outlineLevel="0" collapsed="false">
      <c r="A130" s="99"/>
      <c r="B130" s="99"/>
      <c r="C130" s="99"/>
      <c r="D130" s="99"/>
      <c r="E130" s="99"/>
      <c r="F130" s="99"/>
      <c r="G130" s="99"/>
      <c r="H130" s="99"/>
      <c r="I130" s="99"/>
    </row>
    <row r="131" customFormat="false" ht="20.45" hidden="false" customHeight="true" outlineLevel="0" collapsed="false">
      <c r="A131" s="122" t="s">
        <v>143</v>
      </c>
      <c r="B131" s="122"/>
      <c r="C131" s="122"/>
      <c r="D131" s="122"/>
      <c r="E131" s="122"/>
      <c r="F131" s="122"/>
      <c r="G131" s="122"/>
      <c r="H131" s="122"/>
      <c r="I131" s="122"/>
    </row>
    <row r="132" customFormat="false" ht="25.5" hidden="false" customHeight="true" outlineLevel="0" collapsed="false">
      <c r="A132" s="123" t="s">
        <v>144</v>
      </c>
      <c r="B132" s="123" t="s">
        <v>145</v>
      </c>
      <c r="C132" s="123"/>
      <c r="D132" s="123"/>
      <c r="E132" s="123"/>
      <c r="F132" s="123"/>
      <c r="G132" s="123"/>
      <c r="H132" s="123"/>
      <c r="I132" s="171" t="s">
        <v>72</v>
      </c>
    </row>
    <row r="133" customFormat="false" ht="13.7" hidden="false" customHeight="true" outlineLevel="0" collapsed="false">
      <c r="A133" s="83" t="s">
        <v>15</v>
      </c>
      <c r="B133" s="151" t="s">
        <v>146</v>
      </c>
      <c r="C133" s="151"/>
      <c r="D133" s="151"/>
      <c r="E133" s="151"/>
      <c r="F133" s="151"/>
      <c r="G133" s="151"/>
      <c r="H133" s="151"/>
      <c r="I133" s="112" t="n">
        <v>0</v>
      </c>
    </row>
    <row r="134" customFormat="false" ht="16.15" hidden="false" customHeight="true" outlineLevel="0" collapsed="false">
      <c r="A134" s="172" t="s">
        <v>77</v>
      </c>
      <c r="B134" s="172"/>
      <c r="C134" s="172"/>
      <c r="D134" s="172"/>
      <c r="E134" s="172"/>
      <c r="F134" s="172"/>
      <c r="G134" s="172"/>
      <c r="H134" s="172"/>
      <c r="I134" s="112" t="n">
        <v>0</v>
      </c>
    </row>
    <row r="135" customFormat="false" ht="16.15" hidden="false" customHeight="true" outlineLevel="0" collapsed="false">
      <c r="A135" s="161" t="s">
        <v>17</v>
      </c>
      <c r="B135" s="26" t="s">
        <v>147</v>
      </c>
      <c r="C135" s="26"/>
      <c r="D135" s="26"/>
      <c r="E135" s="26"/>
      <c r="F135" s="26"/>
      <c r="G135" s="26"/>
      <c r="H135" s="173" t="n">
        <f aca="false">H77*H134</f>
        <v>0</v>
      </c>
      <c r="I135" s="170" t="n">
        <f aca="false">ROUND(H77*I134,2)</f>
        <v>0</v>
      </c>
    </row>
    <row r="136" customFormat="false" ht="16.15" hidden="false" customHeight="true" outlineLevel="0" collapsed="false">
      <c r="A136" s="99" t="s">
        <v>77</v>
      </c>
      <c r="B136" s="99"/>
      <c r="C136" s="99"/>
      <c r="D136" s="99"/>
      <c r="E136" s="99"/>
      <c r="F136" s="99"/>
      <c r="G136" s="99"/>
      <c r="H136" s="100" t="n">
        <f aca="false">H134+H135</f>
        <v>0</v>
      </c>
      <c r="I136" s="101" t="n">
        <f aca="false">I135+I134</f>
        <v>0</v>
      </c>
    </row>
    <row r="137" customFormat="false" ht="9.95" hidden="false" customHeight="true" outlineLevel="0" collapsed="false">
      <c r="A137" s="99"/>
      <c r="B137" s="99"/>
      <c r="C137" s="99"/>
      <c r="D137" s="99"/>
      <c r="E137" s="99"/>
      <c r="F137" s="99"/>
      <c r="G137" s="99"/>
      <c r="H137" s="99"/>
      <c r="I137" s="99" t="n">
        <f aca="false">SUM(I133:I135)</f>
        <v>0</v>
      </c>
    </row>
    <row r="138" customFormat="false" ht="17.95" hidden="false" customHeight="true" outlineLevel="0" collapsed="false">
      <c r="A138" s="43"/>
      <c r="B138" s="43"/>
      <c r="C138" s="43"/>
      <c r="D138" s="43"/>
      <c r="E138" s="43"/>
      <c r="F138" s="43"/>
      <c r="G138" s="43"/>
      <c r="H138" s="43"/>
      <c r="I138" s="43"/>
    </row>
    <row r="139" customFormat="false" ht="8.1" hidden="false" customHeight="true" outlineLevel="0" collapsed="false">
      <c r="A139" s="174"/>
      <c r="B139" s="174"/>
      <c r="C139" s="174"/>
      <c r="D139" s="174"/>
      <c r="E139" s="174"/>
      <c r="F139" s="174"/>
      <c r="G139" s="174"/>
      <c r="H139" s="174"/>
      <c r="I139" s="174"/>
    </row>
    <row r="140" customFormat="false" ht="23.65" hidden="false" customHeight="true" outlineLevel="0" collapsed="false">
      <c r="A140" s="58" t="s">
        <v>148</v>
      </c>
      <c r="B140" s="58"/>
      <c r="C140" s="58"/>
      <c r="D140" s="58"/>
      <c r="E140" s="58"/>
      <c r="F140" s="58"/>
      <c r="G140" s="58"/>
      <c r="H140" s="58"/>
      <c r="I140" s="58"/>
    </row>
    <row r="141" customFormat="false" ht="27.95" hidden="false" customHeight="true" outlineLevel="0" collapsed="false">
      <c r="A141" s="60" t="n">
        <v>4</v>
      </c>
      <c r="B141" s="123" t="s">
        <v>149</v>
      </c>
      <c r="C141" s="123"/>
      <c r="D141" s="123"/>
      <c r="E141" s="123"/>
      <c r="F141" s="123"/>
      <c r="G141" s="123"/>
      <c r="H141" s="123"/>
      <c r="I141" s="171" t="s">
        <v>72</v>
      </c>
    </row>
    <row r="142" customFormat="false" ht="19.9" hidden="false" customHeight="true" outlineLevel="0" collapsed="false">
      <c r="A142" s="143" t="s">
        <v>133</v>
      </c>
      <c r="B142" s="151" t="s">
        <v>134</v>
      </c>
      <c r="C142" s="151"/>
      <c r="D142" s="151"/>
      <c r="E142" s="151"/>
      <c r="F142" s="151"/>
      <c r="G142" s="151"/>
      <c r="H142" s="64" t="n">
        <f aca="false">H128</f>
        <v>0.14593824</v>
      </c>
      <c r="I142" s="112" t="n">
        <f aca="false">I128</f>
        <v>508.03</v>
      </c>
    </row>
    <row r="143" customFormat="false" ht="19.9" hidden="false" customHeight="true" outlineLevel="0" collapsed="false">
      <c r="A143" s="143" t="s">
        <v>150</v>
      </c>
      <c r="B143" s="151" t="s">
        <v>145</v>
      </c>
      <c r="C143" s="151"/>
      <c r="D143" s="151"/>
      <c r="E143" s="151"/>
      <c r="F143" s="151"/>
      <c r="G143" s="151"/>
      <c r="H143" s="175" t="n">
        <f aca="false">H136</f>
        <v>0</v>
      </c>
      <c r="I143" s="112" t="n">
        <f aca="false">I136</f>
        <v>0</v>
      </c>
    </row>
    <row r="144" customFormat="false" ht="19.9" hidden="false" customHeight="true" outlineLevel="0" collapsed="false">
      <c r="A144" s="145" t="s">
        <v>77</v>
      </c>
      <c r="B144" s="145"/>
      <c r="C144" s="145"/>
      <c r="D144" s="145"/>
      <c r="E144" s="145"/>
      <c r="F144" s="145"/>
      <c r="G144" s="145"/>
      <c r="H144" s="146" t="n">
        <f aca="false">SUM(H142:H143)</f>
        <v>0.14593824</v>
      </c>
      <c r="I144" s="101" t="n">
        <f aca="false">SUM(I142+I143)</f>
        <v>508.03</v>
      </c>
    </row>
    <row r="145" customFormat="false" ht="9.4" hidden="false" customHeight="true" outlineLevel="0" collapsed="false">
      <c r="A145" s="176"/>
      <c r="B145" s="176"/>
      <c r="C145" s="176"/>
      <c r="D145" s="176"/>
      <c r="E145" s="176"/>
      <c r="F145" s="176"/>
      <c r="G145" s="176"/>
      <c r="H145" s="176"/>
      <c r="I145" s="176"/>
    </row>
    <row r="146" customFormat="false" ht="30" hidden="false" customHeight="true" outlineLevel="0" collapsed="false">
      <c r="A146" s="58" t="s">
        <v>151</v>
      </c>
      <c r="B146" s="58"/>
      <c r="C146" s="58"/>
      <c r="D146" s="58"/>
      <c r="E146" s="58"/>
      <c r="F146" s="58"/>
      <c r="G146" s="58"/>
      <c r="H146" s="58"/>
      <c r="I146" s="58"/>
    </row>
    <row r="147" customFormat="false" ht="25.5" hidden="false" customHeight="true" outlineLevel="0" collapsed="false">
      <c r="A147" s="123" t="n">
        <v>5</v>
      </c>
      <c r="B147" s="60" t="s">
        <v>152</v>
      </c>
      <c r="C147" s="60"/>
      <c r="D147" s="60"/>
      <c r="E147" s="60"/>
      <c r="F147" s="60"/>
      <c r="G147" s="60"/>
      <c r="H147" s="60"/>
      <c r="I147" s="123" t="s">
        <v>72</v>
      </c>
    </row>
    <row r="148" customFormat="false" ht="27.7" hidden="false" customHeight="true" outlineLevel="0" collapsed="false">
      <c r="A148" s="83" t="s">
        <v>15</v>
      </c>
      <c r="B148" s="26" t="s">
        <v>223</v>
      </c>
      <c r="C148" s="26"/>
      <c r="D148" s="26"/>
      <c r="E148" s="26"/>
      <c r="F148" s="26"/>
      <c r="G148" s="26"/>
      <c r="H148" s="26"/>
      <c r="I148" s="177" t="n">
        <f aca="false">'Uniformes e Equipamentos'!E16</f>
        <v>149.16</v>
      </c>
    </row>
    <row r="149" customFormat="false" ht="15.75" hidden="false" customHeight="true" outlineLevel="0" collapsed="false">
      <c r="A149" s="83" t="s">
        <v>17</v>
      </c>
      <c r="B149" s="49" t="s">
        <v>154</v>
      </c>
      <c r="C149" s="49"/>
      <c r="D149" s="49"/>
      <c r="E149" s="49"/>
      <c r="F149" s="49"/>
      <c r="G149" s="49"/>
      <c r="H149" s="49"/>
      <c r="I149" s="178" t="n">
        <f aca="false">'Uniformes e Equipamentos'!D23</f>
        <v>233.333333333333</v>
      </c>
    </row>
    <row r="150" customFormat="false" ht="15.75" hidden="false" customHeight="true" outlineLevel="0" collapsed="false">
      <c r="A150" s="83" t="s">
        <v>20</v>
      </c>
      <c r="B150" s="179" t="s">
        <v>155</v>
      </c>
      <c r="C150" s="179"/>
      <c r="D150" s="179"/>
      <c r="E150" s="179"/>
      <c r="F150" s="179"/>
      <c r="G150" s="179"/>
      <c r="H150" s="179"/>
      <c r="I150" s="178" t="n">
        <f aca="false">'Uniformes e Equipamentos'!D34</f>
        <v>121.111111111111</v>
      </c>
    </row>
    <row r="151" customFormat="false" ht="15.75" hidden="false" customHeight="true" outlineLevel="0" collapsed="false">
      <c r="A151" s="83" t="s">
        <v>23</v>
      </c>
      <c r="B151" s="26" t="s">
        <v>58</v>
      </c>
      <c r="C151" s="26"/>
      <c r="D151" s="26"/>
      <c r="E151" s="26"/>
      <c r="F151" s="26"/>
      <c r="G151" s="26"/>
      <c r="H151" s="26"/>
      <c r="I151" s="178" t="s">
        <v>114</v>
      </c>
    </row>
    <row r="152" customFormat="false" ht="15.75" hidden="false" customHeight="true" outlineLevel="0" collapsed="false">
      <c r="A152" s="99" t="s">
        <v>115</v>
      </c>
      <c r="B152" s="99"/>
      <c r="C152" s="99"/>
      <c r="D152" s="99"/>
      <c r="E152" s="99"/>
      <c r="F152" s="99"/>
      <c r="G152" s="99"/>
      <c r="H152" s="99"/>
      <c r="I152" s="147" t="n">
        <f aca="false">SUM(I148:I151)</f>
        <v>503.604444444444</v>
      </c>
    </row>
    <row r="153" customFormat="false" ht="8.25" hidden="false" customHeight="true" outlineLevel="0" collapsed="false">
      <c r="A153" s="180"/>
      <c r="B153" s="180"/>
      <c r="C153" s="180"/>
      <c r="D153" s="180"/>
      <c r="E153" s="180"/>
      <c r="F153" s="180"/>
      <c r="G153" s="180"/>
      <c r="H153" s="180"/>
      <c r="I153" s="180"/>
    </row>
    <row r="154" customFormat="false" ht="14.85" hidden="false" customHeight="true" outlineLevel="0" collapsed="false">
      <c r="A154" s="181" t="s">
        <v>156</v>
      </c>
      <c r="B154" s="181"/>
      <c r="C154" s="181"/>
      <c r="D154" s="181"/>
      <c r="E154" s="181"/>
      <c r="F154" s="181"/>
      <c r="G154" s="181"/>
      <c r="H154" s="181"/>
      <c r="I154" s="181"/>
    </row>
    <row r="155" customFormat="false" ht="8.25" hidden="false" customHeight="true" outlineLevel="0" collapsed="false">
      <c r="A155" s="182"/>
      <c r="B155" s="183"/>
      <c r="C155" s="183"/>
      <c r="D155" s="183"/>
      <c r="E155" s="183"/>
      <c r="F155" s="183"/>
      <c r="G155" s="183"/>
      <c r="H155" s="183"/>
      <c r="I155" s="184"/>
    </row>
    <row r="156" s="105" customFormat="true" ht="29.25" hidden="false" customHeight="true" outlineLevel="0" collapsed="false">
      <c r="A156" s="58" t="s">
        <v>157</v>
      </c>
      <c r="B156" s="58"/>
      <c r="C156" s="58"/>
      <c r="D156" s="58"/>
      <c r="E156" s="58"/>
      <c r="F156" s="58"/>
      <c r="G156" s="58"/>
      <c r="H156" s="58"/>
      <c r="I156" s="58"/>
    </row>
    <row r="157" customFormat="false" ht="32.25" hidden="false" customHeight="true" outlineLevel="0" collapsed="false">
      <c r="A157" s="123" t="n">
        <v>6</v>
      </c>
      <c r="B157" s="123" t="s">
        <v>158</v>
      </c>
      <c r="C157" s="123"/>
      <c r="D157" s="123"/>
      <c r="E157" s="123"/>
      <c r="F157" s="123"/>
      <c r="G157" s="123"/>
      <c r="H157" s="60" t="s">
        <v>82</v>
      </c>
      <c r="I157" s="185" t="s">
        <v>159</v>
      </c>
    </row>
    <row r="158" customFormat="false" ht="58.5" hidden="false" customHeight="true" outlineLevel="0" collapsed="false">
      <c r="A158" s="84" t="s">
        <v>160</v>
      </c>
      <c r="B158" s="84"/>
      <c r="C158" s="84"/>
      <c r="D158" s="84"/>
      <c r="E158" s="84"/>
      <c r="F158" s="84"/>
      <c r="G158" s="84"/>
      <c r="H158" s="186" t="s">
        <v>102</v>
      </c>
      <c r="I158" s="187" t="n">
        <f aca="false">SUM(I53+I104+I114+I144+I152)</f>
        <v>7960.89444444444</v>
      </c>
    </row>
    <row r="159" customFormat="false" ht="15.75" hidden="false" customHeight="true" outlineLevel="0" collapsed="false">
      <c r="A159" s="188" t="s">
        <v>15</v>
      </c>
      <c r="B159" s="189" t="s">
        <v>161</v>
      </c>
      <c r="C159" s="189"/>
      <c r="D159" s="189"/>
      <c r="E159" s="189"/>
      <c r="F159" s="189"/>
      <c r="G159" s="189"/>
      <c r="H159" s="190" t="n">
        <v>0.1</v>
      </c>
      <c r="I159" s="112" t="n">
        <f aca="false">ROUND(H159*I158,2)</f>
        <v>796.09</v>
      </c>
    </row>
    <row r="160" customFormat="false" ht="57" hidden="false" customHeight="true" outlineLevel="0" collapsed="false">
      <c r="A160" s="84" t="s">
        <v>162</v>
      </c>
      <c r="B160" s="84"/>
      <c r="C160" s="84"/>
      <c r="D160" s="84"/>
      <c r="E160" s="84"/>
      <c r="F160" s="84"/>
      <c r="G160" s="84"/>
      <c r="H160" s="191" t="s">
        <v>102</v>
      </c>
      <c r="I160" s="187" t="n">
        <f aca="false">SUM(I53+I104+I114+I144+I152+I159)</f>
        <v>8756.98444444444</v>
      </c>
    </row>
    <row r="161" customFormat="false" ht="15.75" hidden="false" customHeight="true" outlineLevel="0" collapsed="false">
      <c r="A161" s="188" t="s">
        <v>17</v>
      </c>
      <c r="B161" s="189" t="s">
        <v>163</v>
      </c>
      <c r="C161" s="189"/>
      <c r="D161" s="189"/>
      <c r="E161" s="189"/>
      <c r="F161" s="189"/>
      <c r="G161" s="189"/>
      <c r="H161" s="190" t="n">
        <v>0.1</v>
      </c>
      <c r="I161" s="112" t="n">
        <f aca="false">ROUND(H161*I160,2)</f>
        <v>875.7</v>
      </c>
    </row>
    <row r="162" customFormat="false" ht="57.75" hidden="false" customHeight="true" outlineLevel="0" collapsed="false">
      <c r="A162" s="84" t="s">
        <v>164</v>
      </c>
      <c r="B162" s="84"/>
      <c r="C162" s="84"/>
      <c r="D162" s="84"/>
      <c r="E162" s="84"/>
      <c r="F162" s="84"/>
      <c r="G162" s="84"/>
      <c r="H162" s="191" t="s">
        <v>102</v>
      </c>
      <c r="I162" s="187" t="n">
        <f aca="false">SUM(I53+I104+I114+I144+I152+I159+I161)</f>
        <v>9632.68444444444</v>
      </c>
    </row>
    <row r="163" customFormat="false" ht="15.75" hidden="false" customHeight="true" outlineLevel="0" collapsed="false">
      <c r="A163" s="188" t="s">
        <v>20</v>
      </c>
      <c r="B163" s="189" t="s">
        <v>165</v>
      </c>
      <c r="C163" s="189"/>
      <c r="D163" s="189"/>
      <c r="E163" s="189"/>
      <c r="F163" s="189"/>
      <c r="G163" s="189"/>
      <c r="H163" s="190" t="s">
        <v>102</v>
      </c>
      <c r="I163" s="175" t="s">
        <v>102</v>
      </c>
    </row>
    <row r="164" customFormat="false" ht="15.75" hidden="false" customHeight="true" outlineLevel="0" collapsed="false">
      <c r="A164" s="83"/>
      <c r="B164" s="189" t="s">
        <v>166</v>
      </c>
      <c r="C164" s="189"/>
      <c r="D164" s="189"/>
      <c r="E164" s="189"/>
      <c r="F164" s="189"/>
      <c r="G164" s="189"/>
      <c r="H164" s="190" t="s">
        <v>102</v>
      </c>
      <c r="I164" s="175" t="s">
        <v>102</v>
      </c>
    </row>
    <row r="165" customFormat="false" ht="17.25" hidden="false" customHeight="true" outlineLevel="0" collapsed="false">
      <c r="A165" s="83"/>
      <c r="B165" s="192" t="s">
        <v>167</v>
      </c>
      <c r="C165" s="192"/>
      <c r="D165" s="192"/>
      <c r="E165" s="192"/>
      <c r="F165" s="192"/>
      <c r="G165" s="192"/>
      <c r="H165" s="173" t="n">
        <v>0.03</v>
      </c>
      <c r="I165" s="112" t="n">
        <f aca="false">ROUND(($I$162/(1-$H$174))*H165,2)</f>
        <v>316.34</v>
      </c>
    </row>
    <row r="166" customFormat="false" ht="16.5" hidden="false" customHeight="true" outlineLevel="0" collapsed="false">
      <c r="A166" s="83"/>
      <c r="B166" s="192" t="s">
        <v>168</v>
      </c>
      <c r="C166" s="192"/>
      <c r="D166" s="192"/>
      <c r="E166" s="192"/>
      <c r="F166" s="192"/>
      <c r="G166" s="192"/>
      <c r="H166" s="173" t="n">
        <v>0.0065</v>
      </c>
      <c r="I166" s="112" t="n">
        <f aca="false">ROUND(($I$162/(1-$H$174))*H166,2)</f>
        <v>68.54</v>
      </c>
    </row>
    <row r="167" customFormat="false" ht="19.45" hidden="false" customHeight="true" outlineLevel="0" collapsed="false">
      <c r="A167" s="83"/>
      <c r="B167" s="193" t="s">
        <v>224</v>
      </c>
      <c r="C167" s="193"/>
      <c r="D167" s="193"/>
      <c r="E167" s="193"/>
      <c r="F167" s="193"/>
      <c r="G167" s="193"/>
      <c r="H167" s="173" t="s">
        <v>102</v>
      </c>
      <c r="I167" s="175" t="s">
        <v>102</v>
      </c>
    </row>
    <row r="168" customFormat="false" ht="17.2" hidden="false" customHeight="true" outlineLevel="0" collapsed="false">
      <c r="A168" s="83"/>
      <c r="B168" s="193" t="s">
        <v>225</v>
      </c>
      <c r="C168" s="193"/>
      <c r="D168" s="193"/>
      <c r="E168" s="193"/>
      <c r="F168" s="193"/>
      <c r="G168" s="193"/>
      <c r="H168" s="173" t="s">
        <v>102</v>
      </c>
      <c r="I168" s="175" t="s">
        <v>102</v>
      </c>
    </row>
    <row r="169" customFormat="false" ht="18" hidden="false" customHeight="true" outlineLevel="0" collapsed="false">
      <c r="A169" s="83"/>
      <c r="B169" s="226" t="s">
        <v>171</v>
      </c>
      <c r="C169" s="226"/>
      <c r="D169" s="226"/>
      <c r="E169" s="226"/>
      <c r="F169" s="226"/>
      <c r="G169" s="226"/>
      <c r="H169" s="173" t="s">
        <v>102</v>
      </c>
      <c r="I169" s="175" t="s">
        <v>102</v>
      </c>
    </row>
    <row r="170" customFormat="false" ht="18" hidden="false" customHeight="true" outlineLevel="0" collapsed="false">
      <c r="A170" s="83"/>
      <c r="B170" s="194" t="s">
        <v>172</v>
      </c>
      <c r="C170" s="194"/>
      <c r="D170" s="194"/>
      <c r="E170" s="194"/>
      <c r="F170" s="194"/>
      <c r="G170" s="194"/>
      <c r="H170" s="173" t="s">
        <v>102</v>
      </c>
      <c r="I170" s="175" t="s">
        <v>102</v>
      </c>
    </row>
    <row r="171" customFormat="false" ht="15" hidden="false" customHeight="true" outlineLevel="0" collapsed="false">
      <c r="A171" s="83"/>
      <c r="B171" s="195" t="s">
        <v>173</v>
      </c>
      <c r="C171" s="195"/>
      <c r="D171" s="195"/>
      <c r="E171" s="195"/>
      <c r="F171" s="195"/>
      <c r="G171" s="195"/>
      <c r="H171" s="173" t="n">
        <v>0.05</v>
      </c>
      <c r="I171" s="112" t="n">
        <f aca="false">ROUND(($I$162/(1-$H$174))*H171,2)</f>
        <v>527.24</v>
      </c>
    </row>
    <row r="172" customFormat="false" ht="15.75" hidden="false" customHeight="true" outlineLevel="0" collapsed="false">
      <c r="A172" s="99" t="s">
        <v>77</v>
      </c>
      <c r="B172" s="99"/>
      <c r="C172" s="99"/>
      <c r="D172" s="99"/>
      <c r="E172" s="99"/>
      <c r="F172" s="99"/>
      <c r="G172" s="99"/>
      <c r="H172" s="99"/>
      <c r="I172" s="101" t="n">
        <f aca="false">SUM(I159+I161+I165+I166+I171)</f>
        <v>2583.91</v>
      </c>
    </row>
    <row r="173" customFormat="false" ht="6.75" hidden="false" customHeight="true" outlineLevel="0" collapsed="false">
      <c r="A173" s="176"/>
      <c r="B173" s="176"/>
      <c r="C173" s="176"/>
      <c r="D173" s="176"/>
      <c r="E173" s="176"/>
      <c r="F173" s="176"/>
      <c r="G173" s="176"/>
      <c r="H173" s="176"/>
      <c r="I173" s="176"/>
    </row>
    <row r="174" customFormat="false" ht="15.75" hidden="false" customHeight="true" outlineLevel="0" collapsed="false">
      <c r="A174" s="196" t="s">
        <v>174</v>
      </c>
      <c r="B174" s="196"/>
      <c r="C174" s="196"/>
      <c r="D174" s="196"/>
      <c r="E174" s="196"/>
      <c r="F174" s="196"/>
      <c r="G174" s="196"/>
      <c r="H174" s="197" t="n">
        <f aca="false">SUM(H165:H171)</f>
        <v>0.0865</v>
      </c>
      <c r="I174" s="198" t="n">
        <f aca="false">SUM(I165:I171)</f>
        <v>912.12</v>
      </c>
    </row>
    <row r="175" customFormat="false" ht="12.75" hidden="false" customHeight="true" outlineLevel="0" collapsed="false">
      <c r="A175" s="199" t="s">
        <v>175</v>
      </c>
      <c r="B175" s="199"/>
      <c r="C175" s="200" t="s">
        <v>176</v>
      </c>
      <c r="D175" s="200"/>
      <c r="E175" s="200"/>
      <c r="F175" s="200"/>
      <c r="G175" s="200"/>
      <c r="H175" s="200"/>
      <c r="I175" s="200"/>
    </row>
    <row r="176" customFormat="false" ht="12" hidden="false" customHeight="true" outlineLevel="0" collapsed="false">
      <c r="A176" s="199"/>
      <c r="B176" s="199"/>
      <c r="C176" s="200" t="s">
        <v>177</v>
      </c>
      <c r="D176" s="200"/>
      <c r="E176" s="200"/>
      <c r="F176" s="200"/>
      <c r="G176" s="200"/>
      <c r="H176" s="200"/>
      <c r="I176" s="200"/>
    </row>
    <row r="177" customFormat="false" ht="13.5" hidden="false" customHeight="true" outlineLevel="0" collapsed="false">
      <c r="A177" s="199"/>
      <c r="B177" s="199"/>
      <c r="C177" s="201" t="s">
        <v>178</v>
      </c>
      <c r="D177" s="201"/>
      <c r="E177" s="201"/>
      <c r="F177" s="201"/>
      <c r="G177" s="201"/>
      <c r="H177" s="201"/>
      <c r="I177" s="201"/>
    </row>
    <row r="178" customFormat="false" ht="6.75" hidden="false" customHeight="true" outlineLevel="0" collapsed="false">
      <c r="A178" s="202"/>
      <c r="B178" s="202"/>
      <c r="C178" s="202"/>
      <c r="D178" s="202"/>
      <c r="E178" s="202"/>
      <c r="F178" s="202"/>
      <c r="G178" s="202"/>
      <c r="H178" s="202"/>
      <c r="I178" s="202"/>
    </row>
    <row r="179" customFormat="false" ht="26.1" hidden="false" customHeight="true" outlineLevel="0" collapsed="false">
      <c r="A179" s="56" t="s">
        <v>179</v>
      </c>
      <c r="B179" s="56"/>
      <c r="C179" s="56"/>
      <c r="D179" s="56"/>
      <c r="E179" s="56"/>
      <c r="F179" s="56"/>
      <c r="G179" s="56"/>
      <c r="H179" s="56"/>
      <c r="I179" s="56"/>
    </row>
    <row r="180" customFormat="false" ht="5.25" hidden="false" customHeight="true" outlineLevel="0" collapsed="false">
      <c r="A180" s="176"/>
      <c r="B180" s="176"/>
      <c r="C180" s="176"/>
      <c r="D180" s="176"/>
      <c r="E180" s="176"/>
      <c r="F180" s="176"/>
      <c r="G180" s="176"/>
      <c r="H180" s="176"/>
      <c r="I180" s="176"/>
    </row>
    <row r="181" customFormat="false" ht="30.4" hidden="false" customHeight="true" outlineLevel="0" collapsed="false">
      <c r="A181" s="203" t="s">
        <v>180</v>
      </c>
      <c r="B181" s="203"/>
      <c r="C181" s="203"/>
      <c r="D181" s="203"/>
      <c r="E181" s="203"/>
      <c r="F181" s="203"/>
      <c r="G181" s="203"/>
      <c r="H181" s="203"/>
      <c r="I181" s="203"/>
    </row>
    <row r="182" customFormat="false" ht="15" hidden="false" customHeight="true" outlineLevel="0" collapsed="false">
      <c r="A182" s="29" t="s">
        <v>181</v>
      </c>
      <c r="B182" s="29"/>
      <c r="C182" s="29"/>
      <c r="D182" s="29"/>
      <c r="E182" s="29"/>
      <c r="F182" s="29"/>
      <c r="G182" s="29"/>
      <c r="H182" s="29"/>
      <c r="I182" s="35" t="s">
        <v>72</v>
      </c>
    </row>
    <row r="183" customFormat="false" ht="15" hidden="false" customHeight="true" outlineLevel="0" collapsed="false">
      <c r="A183" s="204" t="s">
        <v>15</v>
      </c>
      <c r="B183" s="205" t="s">
        <v>182</v>
      </c>
      <c r="C183" s="205"/>
      <c r="D183" s="205"/>
      <c r="E183" s="205"/>
      <c r="F183" s="205"/>
      <c r="G183" s="205"/>
      <c r="H183" s="205"/>
      <c r="I183" s="140" t="n">
        <f aca="false">I53</f>
        <v>3997.62</v>
      </c>
      <c r="K183" s="105"/>
    </row>
    <row r="184" customFormat="false" ht="15" hidden="false" customHeight="true" outlineLevel="0" collapsed="false">
      <c r="A184" s="204" t="s">
        <v>17</v>
      </c>
      <c r="B184" s="205" t="s">
        <v>68</v>
      </c>
      <c r="C184" s="205"/>
      <c r="D184" s="205"/>
      <c r="E184" s="205"/>
      <c r="F184" s="205"/>
      <c r="G184" s="205"/>
      <c r="H184" s="205"/>
      <c r="I184" s="140" t="n">
        <f aca="false">I104</f>
        <v>2741.94</v>
      </c>
    </row>
    <row r="185" customFormat="false" ht="15" hidden="false" customHeight="true" outlineLevel="0" collapsed="false">
      <c r="A185" s="204" t="s">
        <v>20</v>
      </c>
      <c r="B185" s="205" t="s">
        <v>183</v>
      </c>
      <c r="C185" s="205"/>
      <c r="D185" s="205"/>
      <c r="E185" s="205"/>
      <c r="F185" s="205"/>
      <c r="G185" s="205"/>
      <c r="H185" s="205"/>
      <c r="I185" s="140" t="n">
        <f aca="false">I114</f>
        <v>209.7</v>
      </c>
    </row>
    <row r="186" customFormat="false" ht="15" hidden="false" customHeight="true" outlineLevel="0" collapsed="false">
      <c r="A186" s="204" t="s">
        <v>23</v>
      </c>
      <c r="B186" s="205" t="s">
        <v>184</v>
      </c>
      <c r="C186" s="205"/>
      <c r="D186" s="205"/>
      <c r="E186" s="205"/>
      <c r="F186" s="205"/>
      <c r="G186" s="205"/>
      <c r="H186" s="205"/>
      <c r="I186" s="140" t="n">
        <f aca="false">I144</f>
        <v>508.03</v>
      </c>
    </row>
    <row r="187" customFormat="false" ht="15" hidden="false" customHeight="true" outlineLevel="0" collapsed="false">
      <c r="A187" s="204" t="s">
        <v>61</v>
      </c>
      <c r="B187" s="205" t="s">
        <v>185</v>
      </c>
      <c r="C187" s="205"/>
      <c r="D187" s="205"/>
      <c r="E187" s="205"/>
      <c r="F187" s="205"/>
      <c r="G187" s="205"/>
      <c r="H187" s="205"/>
      <c r="I187" s="140" t="n">
        <f aca="false">I152</f>
        <v>503.604444444444</v>
      </c>
    </row>
    <row r="188" customFormat="false" ht="15" hidden="false" customHeight="true" outlineLevel="0" collapsed="false">
      <c r="A188" s="206" t="s">
        <v>186</v>
      </c>
      <c r="B188" s="206"/>
      <c r="C188" s="206"/>
      <c r="D188" s="206"/>
      <c r="E188" s="206"/>
      <c r="F188" s="206"/>
      <c r="G188" s="206"/>
      <c r="H188" s="206"/>
      <c r="I188" s="147" t="n">
        <f aca="false">SUM(I183:I187)</f>
        <v>7960.89444444444</v>
      </c>
    </row>
    <row r="189" customFormat="false" ht="15" hidden="false" customHeight="true" outlineLevel="0" collapsed="false">
      <c r="A189" s="207" t="s">
        <v>63</v>
      </c>
      <c r="B189" s="205" t="s">
        <v>187</v>
      </c>
      <c r="C189" s="205"/>
      <c r="D189" s="205"/>
      <c r="E189" s="205"/>
      <c r="F189" s="205"/>
      <c r="G189" s="205"/>
      <c r="H189" s="205"/>
      <c r="I189" s="140" t="n">
        <f aca="false">I172</f>
        <v>2583.91</v>
      </c>
    </row>
    <row r="190" customFormat="false" ht="15" hidden="false" customHeight="true" outlineLevel="0" collapsed="false">
      <c r="A190" s="206" t="s">
        <v>188</v>
      </c>
      <c r="B190" s="206"/>
      <c r="C190" s="206"/>
      <c r="D190" s="206"/>
      <c r="E190" s="206"/>
      <c r="F190" s="206"/>
      <c r="G190" s="206"/>
      <c r="H190" s="206"/>
      <c r="I190" s="147" t="n">
        <f aca="false">SUM(I188:I189)</f>
        <v>10544.8044444444</v>
      </c>
    </row>
    <row r="191" customFormat="false" ht="11.85" hidden="false" customHeight="true" outlineLevel="0" collapsed="false">
      <c r="A191" s="208"/>
      <c r="B191" s="208"/>
      <c r="C191" s="208"/>
      <c r="D191" s="208"/>
      <c r="E191" s="208"/>
      <c r="F191" s="208"/>
      <c r="G191" s="208"/>
      <c r="H191" s="209"/>
      <c r="I191" s="210"/>
      <c r="J191" s="211"/>
      <c r="K191" s="212"/>
      <c r="L191" s="213"/>
      <c r="M191" s="214"/>
    </row>
    <row r="192" customFormat="false" ht="13.15" hidden="false" customHeight="true" outlineLevel="0" collapsed="false">
      <c r="A192" s="215"/>
      <c r="B192" s="215"/>
      <c r="C192" s="215"/>
      <c r="D192" s="215"/>
      <c r="E192" s="215"/>
      <c r="F192" s="215"/>
      <c r="G192" s="215"/>
      <c r="H192" s="215"/>
      <c r="I192" s="215"/>
    </row>
    <row r="193" customFormat="false" ht="17.1" hidden="false" customHeight="true" outlineLevel="0" collapsed="false">
      <c r="A193" s="216" t="s">
        <v>189</v>
      </c>
      <c r="B193" s="216"/>
      <c r="C193" s="216"/>
      <c r="D193" s="216"/>
      <c r="E193" s="216"/>
      <c r="F193" s="216"/>
      <c r="G193" s="216"/>
      <c r="H193" s="216"/>
      <c r="I193" s="216"/>
    </row>
    <row r="194" customFormat="false" ht="53.2" hidden="false" customHeight="true" outlineLevel="0" collapsed="false">
      <c r="A194" s="217" t="s">
        <v>190</v>
      </c>
      <c r="B194" s="217"/>
      <c r="C194" s="143" t="s">
        <v>191</v>
      </c>
      <c r="D194" s="143" t="s">
        <v>192</v>
      </c>
      <c r="E194" s="143"/>
      <c r="F194" s="218" t="s">
        <v>193</v>
      </c>
      <c r="G194" s="218"/>
      <c r="H194" s="143" t="s">
        <v>194</v>
      </c>
      <c r="I194" s="143" t="s">
        <v>195</v>
      </c>
    </row>
    <row r="195" customFormat="false" ht="21" hidden="false" customHeight="true" outlineLevel="0" collapsed="false">
      <c r="A195" s="219" t="s">
        <v>40</v>
      </c>
      <c r="B195" s="219"/>
      <c r="C195" s="220" t="n">
        <f aca="false">I190/2</f>
        <v>5272.40222222222</v>
      </c>
      <c r="D195" s="221" t="n">
        <v>2</v>
      </c>
      <c r="E195" s="221"/>
      <c r="F195" s="222" t="n">
        <f aca="false">I190</f>
        <v>10544.8044444444</v>
      </c>
      <c r="G195" s="222"/>
      <c r="H195" s="221" t="n">
        <v>1</v>
      </c>
      <c r="I195" s="222" t="n">
        <f aca="false">F195*H195</f>
        <v>10544.8044444444</v>
      </c>
    </row>
    <row r="196" customFormat="false" ht="21" hidden="false" customHeight="true" outlineLevel="0" collapsed="false">
      <c r="A196" s="223" t="s">
        <v>196</v>
      </c>
      <c r="B196" s="223"/>
      <c r="C196" s="223"/>
      <c r="D196" s="223"/>
      <c r="E196" s="223"/>
      <c r="F196" s="223"/>
      <c r="G196" s="223"/>
      <c r="H196" s="223"/>
      <c r="I196" s="222" t="n">
        <f aca="false">I195</f>
        <v>10544.8044444444</v>
      </c>
    </row>
    <row r="197" customFormat="false" ht="51.6" hidden="false" customHeight="true" outlineLevel="0" collapsed="false">
      <c r="A197" s="216" t="s">
        <v>197</v>
      </c>
      <c r="B197" s="216"/>
      <c r="C197" s="216"/>
      <c r="D197" s="216"/>
      <c r="E197" s="216"/>
      <c r="F197" s="216"/>
      <c r="G197" s="216"/>
      <c r="H197" s="216"/>
      <c r="I197" s="216"/>
    </row>
    <row r="198" customFormat="false" ht="29.2" hidden="false" customHeight="true" outlineLevel="0" collapsed="false">
      <c r="A198" s="224" t="s">
        <v>198</v>
      </c>
      <c r="B198" s="224"/>
      <c r="C198" s="224"/>
      <c r="D198" s="224"/>
      <c r="E198" s="224"/>
      <c r="F198" s="224"/>
      <c r="G198" s="224"/>
      <c r="H198" s="224"/>
      <c r="I198" s="224"/>
    </row>
    <row r="199" customFormat="false" ht="14.95" hidden="false" customHeight="true" outlineLevel="0" collapsed="false">
      <c r="A199" s="143" t="s">
        <v>199</v>
      </c>
      <c r="B199" s="143"/>
      <c r="C199" s="143"/>
      <c r="D199" s="143"/>
      <c r="E199" s="143"/>
      <c r="F199" s="143"/>
      <c r="G199" s="143"/>
      <c r="H199" s="143"/>
      <c r="I199" s="143" t="s">
        <v>72</v>
      </c>
    </row>
    <row r="200" customFormat="false" ht="17.95" hidden="false" customHeight="true" outlineLevel="0" collapsed="false">
      <c r="A200" s="217" t="s">
        <v>15</v>
      </c>
      <c r="B200" s="110" t="s">
        <v>200</v>
      </c>
      <c r="C200" s="110"/>
      <c r="D200" s="110"/>
      <c r="E200" s="110"/>
      <c r="F200" s="110"/>
      <c r="G200" s="110"/>
      <c r="H200" s="110"/>
      <c r="I200" s="222" t="n">
        <f aca="false">I190</f>
        <v>10544.8044444444</v>
      </c>
    </row>
    <row r="201" customFormat="false" ht="15.7" hidden="false" customHeight="true" outlineLevel="0" collapsed="false">
      <c r="A201" s="217" t="s">
        <v>17</v>
      </c>
      <c r="B201" s="110" t="s">
        <v>201</v>
      </c>
      <c r="C201" s="110"/>
      <c r="D201" s="110"/>
      <c r="E201" s="110"/>
      <c r="F201" s="110"/>
      <c r="G201" s="110"/>
      <c r="H201" s="110"/>
      <c r="I201" s="222" t="n">
        <f aca="false">I196</f>
        <v>10544.8044444444</v>
      </c>
    </row>
    <row r="202" customFormat="false" ht="22.45" hidden="false" customHeight="true" outlineLevel="0" collapsed="false">
      <c r="A202" s="217" t="s">
        <v>20</v>
      </c>
      <c r="B202" s="110" t="s">
        <v>202</v>
      </c>
      <c r="C202" s="110"/>
      <c r="D202" s="110"/>
      <c r="E202" s="110"/>
      <c r="F202" s="110"/>
      <c r="G202" s="110"/>
      <c r="H202" s="110"/>
      <c r="I202" s="222" t="n">
        <f aca="false">I201*18</f>
        <v>189806.48</v>
      </c>
    </row>
    <row r="204" customFormat="false" ht="14.65" hidden="false" customHeight="false" outlineLevel="0" collapsed="false"/>
    <row r="205" customFormat="false" ht="14.65" hidden="false" customHeight="false" outlineLevel="0" collapsed="false"/>
    <row r="206" customFormat="false" ht="14.65" hidden="false" customHeight="false" outlineLevel="0" collapsed="false"/>
    <row r="207" customFormat="false" ht="14.65" hidden="false" customHeight="false" outlineLevel="0" collapsed="false"/>
    <row r="208" customFormat="false" ht="14.65"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15">
    <mergeCell ref="A1:I1"/>
    <mergeCell ref="A2:I2"/>
    <mergeCell ref="A3:I3"/>
    <mergeCell ref="A4:E4"/>
    <mergeCell ref="F4:I4"/>
    <mergeCell ref="A5:E5"/>
    <mergeCell ref="F5:I5"/>
    <mergeCell ref="A6:I6"/>
    <mergeCell ref="A7:I7"/>
    <mergeCell ref="B8:G8"/>
    <mergeCell ref="H8:I8"/>
    <mergeCell ref="B9:G9"/>
    <mergeCell ref="H9:I9"/>
    <mergeCell ref="B10:G10"/>
    <mergeCell ref="H10:I10"/>
    <mergeCell ref="B11:G11"/>
    <mergeCell ref="H11:I11"/>
    <mergeCell ref="A12:I12"/>
    <mergeCell ref="A13:E13"/>
    <mergeCell ref="F13:G13"/>
    <mergeCell ref="H13:I13"/>
    <mergeCell ref="A14:E14"/>
    <mergeCell ref="F14:G14"/>
    <mergeCell ref="H14:I14"/>
    <mergeCell ref="A15:I15"/>
    <mergeCell ref="A16:I16"/>
    <mergeCell ref="A17:I17"/>
    <mergeCell ref="A18:I18"/>
    <mergeCell ref="A19:I19"/>
    <mergeCell ref="A20:I20"/>
    <mergeCell ref="J20:P20"/>
    <mergeCell ref="Q20:X20"/>
    <mergeCell ref="Y20:AF20"/>
    <mergeCell ref="AG20:AN20"/>
    <mergeCell ref="AO20:AV20"/>
    <mergeCell ref="AW20:BD20"/>
    <mergeCell ref="BE20:BL20"/>
    <mergeCell ref="BM20:BT20"/>
    <mergeCell ref="BU20:CB20"/>
    <mergeCell ref="CC20:CJ20"/>
    <mergeCell ref="CK20:CR20"/>
    <mergeCell ref="CS20:CZ20"/>
    <mergeCell ref="DA20:DH20"/>
    <mergeCell ref="DI20:DP20"/>
    <mergeCell ref="DQ20:DX20"/>
    <mergeCell ref="DY20:EF20"/>
    <mergeCell ref="EG20:EN20"/>
    <mergeCell ref="EO20:EV20"/>
    <mergeCell ref="EW20:FD20"/>
    <mergeCell ref="FE20:FL20"/>
    <mergeCell ref="FM20:FT20"/>
    <mergeCell ref="FU20:GB20"/>
    <mergeCell ref="GC20:GJ20"/>
    <mergeCell ref="GK20:GR20"/>
    <mergeCell ref="GS20:GZ20"/>
    <mergeCell ref="HA20:HH20"/>
    <mergeCell ref="HI20:HP20"/>
    <mergeCell ref="HQ20:HX20"/>
    <mergeCell ref="HY20:IF20"/>
    <mergeCell ref="IG20:IN20"/>
    <mergeCell ref="IO20:IV20"/>
    <mergeCell ref="B21:G21"/>
    <mergeCell ref="H21:I21"/>
    <mergeCell ref="B22:G22"/>
    <mergeCell ref="H22:I22"/>
    <mergeCell ref="B23:G23"/>
    <mergeCell ref="H23:I23"/>
    <mergeCell ref="B24:G24"/>
    <mergeCell ref="H24:I24"/>
    <mergeCell ref="B25:G25"/>
    <mergeCell ref="H25:I25"/>
    <mergeCell ref="B26:G26"/>
    <mergeCell ref="H26:I26"/>
    <mergeCell ref="B27:G27"/>
    <mergeCell ref="H27:I27"/>
    <mergeCell ref="B28:G28"/>
    <mergeCell ref="H28:I28"/>
    <mergeCell ref="B29:G29"/>
    <mergeCell ref="H29:I29"/>
    <mergeCell ref="B30:G30"/>
    <mergeCell ref="H30:I30"/>
    <mergeCell ref="B31:G31"/>
    <mergeCell ref="H31:I31"/>
    <mergeCell ref="B32:G32"/>
    <mergeCell ref="H32:I32"/>
    <mergeCell ref="B33:G33"/>
    <mergeCell ref="H33:I33"/>
    <mergeCell ref="B34:G34"/>
    <mergeCell ref="H34:I34"/>
    <mergeCell ref="A35:I35"/>
    <mergeCell ref="A36:I36"/>
    <mergeCell ref="A37:I37"/>
    <mergeCell ref="A38:I38"/>
    <mergeCell ref="B39:G39"/>
    <mergeCell ref="B40:H40"/>
    <mergeCell ref="B41:G41"/>
    <mergeCell ref="B42:G42"/>
    <mergeCell ref="B43:G43"/>
    <mergeCell ref="B44:G44"/>
    <mergeCell ref="A45:H45"/>
    <mergeCell ref="A46:I46"/>
    <mergeCell ref="B47:G47"/>
    <mergeCell ref="B48:H48"/>
    <mergeCell ref="B49:H49"/>
    <mergeCell ref="B50:H50"/>
    <mergeCell ref="A51:H51"/>
    <mergeCell ref="A52:I52"/>
    <mergeCell ref="A53:H53"/>
    <mergeCell ref="A54:I54"/>
    <mergeCell ref="A55:I55"/>
    <mergeCell ref="A56:I56"/>
    <mergeCell ref="A57:I57"/>
    <mergeCell ref="B58:H58"/>
    <mergeCell ref="B59:G59"/>
    <mergeCell ref="B60:G60"/>
    <mergeCell ref="A61:G61"/>
    <mergeCell ref="B62:G62"/>
    <mergeCell ref="K62:Q62"/>
    <mergeCell ref="T62:Z62"/>
    <mergeCell ref="AC62:AI62"/>
    <mergeCell ref="AL62:AR62"/>
    <mergeCell ref="AU62:BA62"/>
    <mergeCell ref="BD62:BJ62"/>
    <mergeCell ref="BM62:BS62"/>
    <mergeCell ref="BV62:CB62"/>
    <mergeCell ref="CE62:CK62"/>
    <mergeCell ref="CN62:CT62"/>
    <mergeCell ref="CW62:DC62"/>
    <mergeCell ref="DF62:DL62"/>
    <mergeCell ref="DO62:DU62"/>
    <mergeCell ref="DX62:ED62"/>
    <mergeCell ref="EG62:EM62"/>
    <mergeCell ref="EP62:EV62"/>
    <mergeCell ref="EY62:FE62"/>
    <mergeCell ref="FH62:FN62"/>
    <mergeCell ref="FQ62:FW62"/>
    <mergeCell ref="FZ62:GF62"/>
    <mergeCell ref="GI62:GO62"/>
    <mergeCell ref="GR62:GX62"/>
    <mergeCell ref="HA62:HG62"/>
    <mergeCell ref="HJ62:HP62"/>
    <mergeCell ref="HS62:HY62"/>
    <mergeCell ref="IB62:IH62"/>
    <mergeCell ref="IK62:IQ62"/>
    <mergeCell ref="IT62:IV62"/>
    <mergeCell ref="A63:G63"/>
    <mergeCell ref="J63:Q63"/>
    <mergeCell ref="S63:Z63"/>
    <mergeCell ref="AB63:AI63"/>
    <mergeCell ref="AK63:AR63"/>
    <mergeCell ref="AT63:BA63"/>
    <mergeCell ref="BC63:BJ63"/>
    <mergeCell ref="BL63:BS63"/>
    <mergeCell ref="BU63:CB63"/>
    <mergeCell ref="CD63:CK63"/>
    <mergeCell ref="CM63:CT63"/>
    <mergeCell ref="CV63:DC63"/>
    <mergeCell ref="DE63:DL63"/>
    <mergeCell ref="DN63:DU63"/>
    <mergeCell ref="DW63:ED63"/>
    <mergeCell ref="EF63:EM63"/>
    <mergeCell ref="EO63:EV63"/>
    <mergeCell ref="EX63:FE63"/>
    <mergeCell ref="FG63:FN63"/>
    <mergeCell ref="FP63:FW63"/>
    <mergeCell ref="FY63:GF63"/>
    <mergeCell ref="GH63:GO63"/>
    <mergeCell ref="GQ63:GX63"/>
    <mergeCell ref="GZ63:HG63"/>
    <mergeCell ref="HI63:HP63"/>
    <mergeCell ref="HR63:HY63"/>
    <mergeCell ref="IA63:IH63"/>
    <mergeCell ref="IJ63:IQ63"/>
    <mergeCell ref="IS63:IV63"/>
    <mergeCell ref="A64:I64"/>
    <mergeCell ref="A65:I65"/>
    <mergeCell ref="A66:I66"/>
    <mergeCell ref="A67:I67"/>
    <mergeCell ref="B68:G68"/>
    <mergeCell ref="B69:G69"/>
    <mergeCell ref="B70:G70"/>
    <mergeCell ref="B71:C71"/>
    <mergeCell ref="B72:G72"/>
    <mergeCell ref="B73:G73"/>
    <mergeCell ref="B74:G74"/>
    <mergeCell ref="B75:G75"/>
    <mergeCell ref="B76:G76"/>
    <mergeCell ref="A77:G77"/>
    <mergeCell ref="A79:I79"/>
    <mergeCell ref="A80:I80"/>
    <mergeCell ref="A81:I81"/>
    <mergeCell ref="B82:H82"/>
    <mergeCell ref="B83:H83"/>
    <mergeCell ref="B84:G84"/>
    <mergeCell ref="B85:G85"/>
    <mergeCell ref="B86:G86"/>
    <mergeCell ref="B87:H87"/>
    <mergeCell ref="B88:G88"/>
    <mergeCell ref="B89:G89"/>
    <mergeCell ref="B90:H90"/>
    <mergeCell ref="B91:H91"/>
    <mergeCell ref="B92:H92"/>
    <mergeCell ref="B93:H93"/>
    <mergeCell ref="B94:H94"/>
    <mergeCell ref="B95:H95"/>
    <mergeCell ref="A96:I96"/>
    <mergeCell ref="A97:I97"/>
    <mergeCell ref="A98:I98"/>
    <mergeCell ref="A99:I99"/>
    <mergeCell ref="B100:H100"/>
    <mergeCell ref="B101:G101"/>
    <mergeCell ref="B102:G102"/>
    <mergeCell ref="B103:G103"/>
    <mergeCell ref="A104:G104"/>
    <mergeCell ref="A105:I105"/>
    <mergeCell ref="A106:I106"/>
    <mergeCell ref="B107:H107"/>
    <mergeCell ref="B108:G108"/>
    <mergeCell ref="B109:G109"/>
    <mergeCell ref="B110:G110"/>
    <mergeCell ref="B111:G111"/>
    <mergeCell ref="B112:G112"/>
    <mergeCell ref="B113:G113"/>
    <mergeCell ref="A114:G114"/>
    <mergeCell ref="A115:I115"/>
    <mergeCell ref="A116:I116"/>
    <mergeCell ref="A117:I117"/>
    <mergeCell ref="A118:I118"/>
    <mergeCell ref="B119:H119"/>
    <mergeCell ref="B120:G120"/>
    <mergeCell ref="B121:G121"/>
    <mergeCell ref="B122:G122"/>
    <mergeCell ref="B123:G123"/>
    <mergeCell ref="B124:G124"/>
    <mergeCell ref="B125:G125"/>
    <mergeCell ref="A126:G126"/>
    <mergeCell ref="B127:G127"/>
    <mergeCell ref="A128:G128"/>
    <mergeCell ref="A129:I129"/>
    <mergeCell ref="A130:I130"/>
    <mergeCell ref="A131:I131"/>
    <mergeCell ref="B132:H132"/>
    <mergeCell ref="B133:G133"/>
    <mergeCell ref="A134:G134"/>
    <mergeCell ref="B135:G135"/>
    <mergeCell ref="A136:G136"/>
    <mergeCell ref="A137:I137"/>
    <mergeCell ref="A138:I138"/>
    <mergeCell ref="A139:I139"/>
    <mergeCell ref="A140:I140"/>
    <mergeCell ref="B141:H141"/>
    <mergeCell ref="B142:G142"/>
    <mergeCell ref="B143:G143"/>
    <mergeCell ref="A144:G144"/>
    <mergeCell ref="A145:I145"/>
    <mergeCell ref="A146:I146"/>
    <mergeCell ref="B147:H147"/>
    <mergeCell ref="B148:H148"/>
    <mergeCell ref="B149:H149"/>
    <mergeCell ref="B150:H150"/>
    <mergeCell ref="B151:H151"/>
    <mergeCell ref="A152:H152"/>
    <mergeCell ref="A153:I153"/>
    <mergeCell ref="A154:I154"/>
    <mergeCell ref="A156:I156"/>
    <mergeCell ref="B157:G157"/>
    <mergeCell ref="A158:G158"/>
    <mergeCell ref="B159:G159"/>
    <mergeCell ref="A160:G160"/>
    <mergeCell ref="B161:G161"/>
    <mergeCell ref="A162:G162"/>
    <mergeCell ref="B163:G163"/>
    <mergeCell ref="B164:G164"/>
    <mergeCell ref="B165:G165"/>
    <mergeCell ref="B166:G166"/>
    <mergeCell ref="B167:G167"/>
    <mergeCell ref="B168:G168"/>
    <mergeCell ref="B169:G169"/>
    <mergeCell ref="B170:G170"/>
    <mergeCell ref="B171:G171"/>
    <mergeCell ref="A172:H172"/>
    <mergeCell ref="A173:I173"/>
    <mergeCell ref="A174:G174"/>
    <mergeCell ref="A175:B177"/>
    <mergeCell ref="C175:I175"/>
    <mergeCell ref="C176:I176"/>
    <mergeCell ref="C177:I177"/>
    <mergeCell ref="A178:I178"/>
    <mergeCell ref="A179:I179"/>
    <mergeCell ref="A180:I180"/>
    <mergeCell ref="A181:I181"/>
    <mergeCell ref="A182:H182"/>
    <mergeCell ref="B183:H183"/>
    <mergeCell ref="B184:H184"/>
    <mergeCell ref="B185:H185"/>
    <mergeCell ref="B186:H186"/>
    <mergeCell ref="B187:H187"/>
    <mergeCell ref="A188:H188"/>
    <mergeCell ref="B189:H189"/>
    <mergeCell ref="A190:H190"/>
    <mergeCell ref="A192:I192"/>
    <mergeCell ref="A193:I193"/>
    <mergeCell ref="A194:B194"/>
    <mergeCell ref="D194:E194"/>
    <mergeCell ref="F194:G194"/>
    <mergeCell ref="A195:B195"/>
    <mergeCell ref="D195:E195"/>
    <mergeCell ref="F195:G195"/>
    <mergeCell ref="A196:H196"/>
    <mergeCell ref="A197:I197"/>
    <mergeCell ref="A198:I198"/>
    <mergeCell ref="A199:H199"/>
    <mergeCell ref="B200:H200"/>
    <mergeCell ref="B201:H201"/>
    <mergeCell ref="B202:H202"/>
  </mergeCells>
  <printOptions headings="false" gridLines="false" gridLinesSet="true" horizontalCentered="true" verticalCentered="false"/>
  <pageMargins left="0.551388888888889" right="0.551388888888889" top="0.708333333333333" bottom="0.315277777777778" header="0.511805555555555" footer="0.511805555555555"/>
  <pageSetup paperSize="9" scale="46"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rowBreaks count="2" manualBreakCount="2">
    <brk id="79" man="true" max="16383" min="0"/>
    <brk id="139" man="true" max="16383" min="0"/>
  </rowBreaks>
</worksheet>
</file>

<file path=xl/worksheets/sheet4.xml><?xml version="1.0" encoding="utf-8"?>
<worksheet xmlns="http://schemas.openxmlformats.org/spreadsheetml/2006/main" xmlns:r="http://schemas.openxmlformats.org/officeDocument/2006/relationships">
  <sheetPr filterMode="false">
    <pageSetUpPr fitToPage="false"/>
  </sheetPr>
  <dimension ref="A1:G39"/>
  <sheetViews>
    <sheetView showFormulas="false" showGridLines="true" showRowColHeaders="true" showZeros="true" rightToLeft="false" tabSelected="false" showOutlineSymbols="true" defaultGridColor="true" view="normal" topLeftCell="A4" colorId="64" zoomScale="100" zoomScaleNormal="100" zoomScalePageLayoutView="120" workbookViewId="0">
      <selection pane="topLeft" activeCell="I14" activeCellId="0" sqref="I14"/>
    </sheetView>
  </sheetViews>
  <sheetFormatPr defaultRowHeight="12.8" outlineLevelRow="0" outlineLevelCol="0"/>
  <cols>
    <col collapsed="false" customWidth="false" hidden="false" outlineLevel="0" max="1" min="1" style="0" width="11.52"/>
    <col collapsed="false" customWidth="true" hidden="false" outlineLevel="0" max="2" min="2" style="0" width="30.74"/>
    <col collapsed="false" customWidth="true" hidden="false" outlineLevel="0" max="3" min="3" style="0" width="15.52"/>
    <col collapsed="false" customWidth="true" hidden="false" outlineLevel="0" max="5" min="4" style="0" width="18.9"/>
    <col collapsed="false" customWidth="true" hidden="false" outlineLevel="0" max="6" min="6" style="0" width="17.91"/>
    <col collapsed="false" customWidth="true" hidden="false" outlineLevel="0" max="7" min="7" style="0" width="9.73"/>
    <col collapsed="false" customWidth="false" hidden="false" outlineLevel="0" max="8" min="8" style="0" width="11.52"/>
    <col collapsed="false" customWidth="true" hidden="false" outlineLevel="0" max="9" min="9" style="0" width="20.45"/>
    <col collapsed="false" customWidth="false" hidden="false" outlineLevel="0" max="1025" min="10" style="0" width="11.52"/>
  </cols>
  <sheetData>
    <row r="1" customFormat="false" ht="25.45" hidden="false" customHeight="true" outlineLevel="0" collapsed="false">
      <c r="A1" s="227" t="s">
        <v>226</v>
      </c>
      <c r="B1" s="227"/>
      <c r="C1" s="227"/>
      <c r="D1" s="227"/>
      <c r="E1" s="227"/>
      <c r="F1" s="227"/>
      <c r="G1" s="227"/>
    </row>
    <row r="2" customFormat="false" ht="23.2" hidden="false" customHeight="true" outlineLevel="0" collapsed="false">
      <c r="A2" s="228" t="s">
        <v>227</v>
      </c>
      <c r="B2" s="228"/>
      <c r="C2" s="228"/>
      <c r="D2" s="228"/>
      <c r="E2" s="228"/>
      <c r="F2" s="228"/>
      <c r="G2" s="228"/>
    </row>
    <row r="3" customFormat="false" ht="17.2" hidden="false" customHeight="true" outlineLevel="0" collapsed="false">
      <c r="A3" s="229" t="s">
        <v>228</v>
      </c>
      <c r="B3" s="229"/>
      <c r="C3" s="230"/>
      <c r="D3" s="230"/>
      <c r="E3" s="230"/>
      <c r="F3" s="230"/>
      <c r="G3" s="230"/>
    </row>
    <row r="4" customFormat="false" ht="17.2" hidden="false" customHeight="true" outlineLevel="0" collapsed="false">
      <c r="A4" s="229" t="s">
        <v>229</v>
      </c>
      <c r="B4" s="229"/>
      <c r="C4" s="230"/>
      <c r="D4" s="230"/>
      <c r="E4" s="230"/>
      <c r="F4" s="230"/>
      <c r="G4" s="230"/>
    </row>
    <row r="5" customFormat="false" ht="17.95" hidden="false" customHeight="true" outlineLevel="0" collapsed="false">
      <c r="A5" s="229" t="s">
        <v>230</v>
      </c>
      <c r="B5" s="229"/>
      <c r="C5" s="231" t="s">
        <v>231</v>
      </c>
      <c r="D5" s="231"/>
      <c r="E5" s="231"/>
      <c r="F5" s="231"/>
      <c r="G5" s="231"/>
    </row>
    <row r="6" customFormat="false" ht="21.7" hidden="false" customHeight="true" outlineLevel="0" collapsed="false">
      <c r="A6" s="229" t="s">
        <v>232</v>
      </c>
      <c r="B6" s="229"/>
      <c r="C6" s="230"/>
      <c r="D6" s="230"/>
      <c r="E6" s="230"/>
      <c r="F6" s="230"/>
      <c r="G6" s="230"/>
    </row>
    <row r="7" customFormat="false" ht="25.45" hidden="false" customHeight="true" outlineLevel="0" collapsed="false">
      <c r="A7" s="232" t="s">
        <v>233</v>
      </c>
      <c r="B7" s="232"/>
      <c r="C7" s="232"/>
      <c r="D7" s="232"/>
      <c r="E7" s="232"/>
      <c r="F7" s="232"/>
      <c r="G7" s="232"/>
    </row>
    <row r="8" customFormat="false" ht="25.45" hidden="false" customHeight="true" outlineLevel="0" collapsed="false">
      <c r="A8" s="228" t="s">
        <v>234</v>
      </c>
      <c r="B8" s="228"/>
      <c r="C8" s="233" t="s">
        <v>235</v>
      </c>
      <c r="D8" s="233"/>
      <c r="E8" s="234" t="s">
        <v>236</v>
      </c>
      <c r="F8" s="233" t="s">
        <v>237</v>
      </c>
      <c r="G8" s="233"/>
    </row>
    <row r="9" customFormat="false" ht="25.45" hidden="false" customHeight="true" outlineLevel="0" collapsed="false">
      <c r="A9" s="235" t="s">
        <v>238</v>
      </c>
      <c r="B9" s="235"/>
      <c r="C9" s="236" t="n">
        <f aca="false">'12x36 diurno desarmado'!F191</f>
        <v>8226.70111111111</v>
      </c>
      <c r="D9" s="236"/>
      <c r="E9" s="237" t="n">
        <v>2</v>
      </c>
      <c r="F9" s="236" t="n">
        <f aca="false">C9*E9</f>
        <v>16453.4022222222</v>
      </c>
      <c r="G9" s="236" t="n">
        <f aca="false">SUM(F9:F9)</f>
        <v>16453.4022222222</v>
      </c>
    </row>
    <row r="10" customFormat="false" ht="25.45" hidden="false" customHeight="true" outlineLevel="0" collapsed="false">
      <c r="A10" s="235" t="s">
        <v>239</v>
      </c>
      <c r="B10" s="235"/>
      <c r="C10" s="236" t="n">
        <f aca="false">'12x36 noturno armado'!F195</f>
        <v>10544.8044444444</v>
      </c>
      <c r="D10" s="236"/>
      <c r="E10" s="237" t="n">
        <v>1</v>
      </c>
      <c r="F10" s="236" t="n">
        <f aca="false">C10*E10</f>
        <v>10544.8044444444</v>
      </c>
      <c r="G10" s="236"/>
    </row>
    <row r="11" customFormat="false" ht="25.45" hidden="false" customHeight="true" outlineLevel="0" collapsed="false">
      <c r="A11" s="238" t="s">
        <v>240</v>
      </c>
      <c r="B11" s="238"/>
      <c r="C11" s="238"/>
      <c r="D11" s="238"/>
      <c r="E11" s="238"/>
      <c r="F11" s="236" t="n">
        <f aca="false">SUM(F9:F10)</f>
        <v>26998.2066666666</v>
      </c>
      <c r="G11" s="236" t="n">
        <f aca="false">SUM(G9:G10)</f>
        <v>16453.4022222222</v>
      </c>
    </row>
    <row r="12" customFormat="false" ht="14.65" hidden="false" customHeight="true" outlineLevel="0" collapsed="false">
      <c r="A12" s="239" t="s">
        <v>241</v>
      </c>
      <c r="B12" s="239"/>
      <c r="C12" s="239"/>
      <c r="D12" s="239"/>
      <c r="E12" s="239"/>
      <c r="F12" s="236" t="n">
        <f aca="false">F11*18</f>
        <v>485967.72</v>
      </c>
      <c r="G12" s="236"/>
    </row>
    <row r="13" customFormat="false" ht="32.95" hidden="false" customHeight="true" outlineLevel="0" collapsed="false">
      <c r="A13" s="239"/>
      <c r="B13" s="239"/>
      <c r="C13" s="239"/>
      <c r="D13" s="239"/>
      <c r="E13" s="239"/>
      <c r="F13" s="236" t="n">
        <f aca="false">SUM(F9:F12)</f>
        <v>539964.133333333</v>
      </c>
      <c r="G13" s="236" t="n">
        <f aca="false">SUM(F13:F13)</f>
        <v>539964.133333333</v>
      </c>
    </row>
    <row r="14" customFormat="false" ht="32.95" hidden="false" customHeight="true" outlineLevel="0" collapsed="false">
      <c r="A14" s="240"/>
      <c r="B14" s="240"/>
      <c r="C14" s="240"/>
      <c r="D14" s="240"/>
      <c r="E14" s="240"/>
      <c r="F14" s="240"/>
      <c r="G14" s="240"/>
    </row>
    <row r="15" customFormat="false" ht="32.95" hidden="false" customHeight="true" outlineLevel="0" collapsed="false">
      <c r="A15" s="241" t="s">
        <v>242</v>
      </c>
      <c r="B15" s="241"/>
      <c r="C15" s="241"/>
      <c r="D15" s="241"/>
      <c r="E15" s="241"/>
      <c r="F15" s="241"/>
      <c r="G15" s="241"/>
    </row>
    <row r="16" customFormat="false" ht="32.95" hidden="false" customHeight="true" outlineLevel="0" collapsed="false">
      <c r="A16" s="240" t="s">
        <v>243</v>
      </c>
      <c r="B16" s="240"/>
      <c r="C16" s="240"/>
      <c r="D16" s="240"/>
      <c r="E16" s="240"/>
      <c r="F16" s="242" t="s">
        <v>244</v>
      </c>
      <c r="G16" s="242"/>
    </row>
    <row r="17" customFormat="false" ht="32.95" hidden="false" customHeight="true" outlineLevel="0" collapsed="false">
      <c r="A17" s="240" t="s">
        <v>40</v>
      </c>
      <c r="B17" s="240"/>
      <c r="C17" s="240"/>
      <c r="D17" s="240"/>
      <c r="E17" s="240"/>
      <c r="F17" s="242" t="n">
        <v>6</v>
      </c>
      <c r="G17" s="242"/>
    </row>
    <row r="18" customFormat="false" ht="14.65" hidden="false" customHeight="false" outlineLevel="0" collapsed="false"/>
    <row r="19" customFormat="false" ht="15.8" hidden="false" customHeight="false" outlineLevel="0" collapsed="false">
      <c r="A19" s="243" t="s">
        <v>245</v>
      </c>
      <c r="B19" s="243"/>
      <c r="C19" s="243"/>
      <c r="D19" s="243"/>
      <c r="E19" s="243"/>
      <c r="F19" s="243"/>
      <c r="G19" s="243"/>
    </row>
    <row r="20" customFormat="false" ht="14.65" hidden="false" customHeight="false" outlineLevel="0" collapsed="false"/>
    <row r="21" customFormat="false" ht="15.8" hidden="false" customHeight="false" outlineLevel="0" collapsed="false">
      <c r="A21" s="244" t="s">
        <v>246</v>
      </c>
      <c r="B21" s="244"/>
      <c r="C21" s="244"/>
      <c r="D21" s="244"/>
      <c r="E21" s="244"/>
      <c r="F21" s="244"/>
      <c r="G21" s="244"/>
    </row>
    <row r="22" customFormat="false" ht="15.8" hidden="false" customHeight="false" outlineLevel="0" collapsed="false">
      <c r="A22" s="245" t="s">
        <v>247</v>
      </c>
    </row>
    <row r="23" customFormat="false" ht="15.8" hidden="false" customHeight="false" outlineLevel="0" collapsed="false">
      <c r="A23" s="245" t="s">
        <v>248</v>
      </c>
    </row>
    <row r="24" customFormat="false" ht="15.8" hidden="false" customHeight="false" outlineLevel="0" collapsed="false">
      <c r="A24" s="245"/>
    </row>
    <row r="25" customFormat="false" ht="15.8" hidden="false" customHeight="false" outlineLevel="0" collapsed="false">
      <c r="A25" s="245"/>
    </row>
    <row r="26" customFormat="false" ht="15.8" hidden="false" customHeight="false" outlineLevel="0" collapsed="false">
      <c r="A26" s="245" t="s">
        <v>249</v>
      </c>
    </row>
    <row r="27" customFormat="false" ht="15.8" hidden="false" customHeight="false" outlineLevel="0" collapsed="false">
      <c r="A27" s="245" t="s">
        <v>250</v>
      </c>
    </row>
    <row r="28" customFormat="false" ht="15.8" hidden="false" customHeight="false" outlineLevel="0" collapsed="false">
      <c r="A28" s="245"/>
    </row>
    <row r="29" customFormat="false" ht="15.8" hidden="false" customHeight="false" outlineLevel="0" collapsed="false">
      <c r="A29" s="245"/>
    </row>
    <row r="30" customFormat="false" ht="15.8" hidden="false" customHeight="false" outlineLevel="0" collapsed="false">
      <c r="A30" s="245" t="s">
        <v>251</v>
      </c>
    </row>
    <row r="31" customFormat="false" ht="15.8" hidden="false" customHeight="false" outlineLevel="0" collapsed="false">
      <c r="A31" s="245" t="s">
        <v>252</v>
      </c>
    </row>
    <row r="32" customFormat="false" ht="15.8" hidden="false" customHeight="false" outlineLevel="0" collapsed="false">
      <c r="A32" s="245" t="s">
        <v>253</v>
      </c>
    </row>
    <row r="33" customFormat="false" ht="15.8" hidden="false" customHeight="false" outlineLevel="0" collapsed="false">
      <c r="A33" s="245" t="s">
        <v>254</v>
      </c>
    </row>
    <row r="34" customFormat="false" ht="15.8" hidden="false" customHeight="false" outlineLevel="0" collapsed="false">
      <c r="A34" s="245" t="s">
        <v>255</v>
      </c>
    </row>
    <row r="35" customFormat="false" ht="14.65" hidden="false" customHeight="false" outlineLevel="0" collapsed="false"/>
    <row r="36" customFormat="false" ht="15.8" hidden="false" customHeight="false" outlineLevel="0" collapsed="false">
      <c r="A36" s="246" t="s">
        <v>256</v>
      </c>
      <c r="B36" s="246"/>
      <c r="C36" s="246"/>
      <c r="D36" s="246"/>
      <c r="E36" s="246"/>
      <c r="F36" s="246"/>
      <c r="G36" s="246"/>
    </row>
    <row r="37" customFormat="false" ht="14.65" hidden="false" customHeight="false" outlineLevel="0" collapsed="false"/>
    <row r="38" customFormat="false" ht="14.65" hidden="false" customHeight="false" outlineLevel="0" collapsed="false">
      <c r="A38" s="247" t="s">
        <v>257</v>
      </c>
      <c r="B38" s="247"/>
      <c r="C38" s="247"/>
      <c r="D38" s="247"/>
      <c r="E38" s="247"/>
      <c r="F38" s="247"/>
      <c r="G38" s="247"/>
    </row>
    <row r="39" customFormat="false" ht="14.65" hidden="false" customHeight="false" outlineLevel="0" collapsed="false">
      <c r="A39" s="247" t="s">
        <v>258</v>
      </c>
      <c r="B39" s="247"/>
      <c r="C39" s="247"/>
      <c r="D39" s="247"/>
      <c r="E39" s="247"/>
      <c r="F39" s="247"/>
      <c r="G39" s="247"/>
    </row>
  </sheetData>
  <mergeCells count="35">
    <mergeCell ref="A1:G1"/>
    <mergeCell ref="A2:G2"/>
    <mergeCell ref="A3:B3"/>
    <mergeCell ref="C3:G3"/>
    <mergeCell ref="A4:B4"/>
    <mergeCell ref="C4:G4"/>
    <mergeCell ref="A5:B5"/>
    <mergeCell ref="C5:G5"/>
    <mergeCell ref="A6:B6"/>
    <mergeCell ref="C6:G6"/>
    <mergeCell ref="A7:G7"/>
    <mergeCell ref="A8:B8"/>
    <mergeCell ref="C8:D8"/>
    <mergeCell ref="F8:G8"/>
    <mergeCell ref="A9:B9"/>
    <mergeCell ref="C9:D9"/>
    <mergeCell ref="F9:G9"/>
    <mergeCell ref="A10:B10"/>
    <mergeCell ref="C10:D10"/>
    <mergeCell ref="F10:G10"/>
    <mergeCell ref="A11:E11"/>
    <mergeCell ref="F11:G11"/>
    <mergeCell ref="A12:E13"/>
    <mergeCell ref="F12:G13"/>
    <mergeCell ref="A14:G14"/>
    <mergeCell ref="A15:G15"/>
    <mergeCell ref="A16:E16"/>
    <mergeCell ref="F16:G16"/>
    <mergeCell ref="A17:E17"/>
    <mergeCell ref="F17:G17"/>
    <mergeCell ref="A19:G19"/>
    <mergeCell ref="A21:G21"/>
    <mergeCell ref="A36:G36"/>
    <mergeCell ref="A38:G38"/>
    <mergeCell ref="A39:G39"/>
  </mergeCells>
  <printOptions headings="false" gridLines="false" gridLinesSet="true" horizontalCentered="false" verticalCentered="false"/>
  <pageMargins left="0.7875" right="0.7875" top="1.025" bottom="1.025" header="0.7875" footer="0.7875"/>
  <pageSetup paperSize="9" scale="65" firstPageNumber="0" fitToWidth="1" fitToHeight="1" pageOrder="downThenOver" orientation="landscape" blackAndWhite="false" draft="false" cellComments="none" useFirstPageNumber="false" horizontalDpi="300" verticalDpi="300" copies="1"/>
  <headerFooter differentFirst="false" differentOddEven="false">
    <oddHeader>&amp;C&amp;A</oddHeader>
    <oddFooter>&amp;CPágina &amp;P</oddFooter>
  </headerFooter>
  <colBreaks count="1" manualBreakCount="1">
    <brk id="7" man="true" max="65535" min="0"/>
  </colBreaks>
</worksheet>
</file>

<file path=xl/worksheets/sheet5.xml><?xml version="1.0" encoding="utf-8"?>
<worksheet xmlns="http://schemas.openxmlformats.org/spreadsheetml/2006/main" xmlns:r="http://schemas.openxmlformats.org/officeDocument/2006/relationships">
  <sheetPr filterMode="false">
    <pageSetUpPr fitToPage="false"/>
  </sheetPr>
  <dimension ref="A1:E65536"/>
  <sheetViews>
    <sheetView showFormulas="false" showGridLines="true" showRowColHeaders="true" showZeros="true" rightToLeft="false" tabSelected="false" showOutlineSymbols="true" defaultGridColor="true" view="normal" topLeftCell="A1" colorId="64" zoomScale="100" zoomScaleNormal="100" zoomScalePageLayoutView="120" workbookViewId="0">
      <selection pane="topLeft" activeCell="A9" activeCellId="0" sqref="A9"/>
    </sheetView>
  </sheetViews>
  <sheetFormatPr defaultRowHeight="14.65" outlineLevelRow="0" outlineLevelCol="0"/>
  <cols>
    <col collapsed="false" customWidth="true" hidden="false" outlineLevel="0" max="1" min="1" style="0" width="48.8"/>
    <col collapsed="false" customWidth="false" hidden="false" outlineLevel="0" max="3" min="2" style="0" width="11.52"/>
    <col collapsed="false" customWidth="true" hidden="false" outlineLevel="0" max="4" min="4" style="0" width="21.58"/>
    <col collapsed="false" customWidth="true" hidden="false" outlineLevel="0" max="5" min="5" style="0" width="17.77"/>
    <col collapsed="false" customWidth="false" hidden="false" outlineLevel="0" max="1025" min="6" style="0" width="11.52"/>
  </cols>
  <sheetData>
    <row r="1" customFormat="false" ht="15.8" hidden="false" customHeight="false" outlineLevel="0" collapsed="false">
      <c r="A1" s="248" t="s">
        <v>259</v>
      </c>
      <c r="B1" s="248"/>
      <c r="C1" s="248"/>
      <c r="D1" s="248"/>
      <c r="E1" s="248"/>
    </row>
    <row r="2" customFormat="false" ht="15.8" hidden="false" customHeight="false" outlineLevel="0" collapsed="false">
      <c r="A2" s="249" t="s">
        <v>260</v>
      </c>
      <c r="B2" s="249" t="s">
        <v>261</v>
      </c>
      <c r="C2" s="249" t="s">
        <v>72</v>
      </c>
      <c r="D2" s="249" t="s">
        <v>262</v>
      </c>
      <c r="E2" s="250" t="s">
        <v>263</v>
      </c>
    </row>
    <row r="3" customFormat="false" ht="15.8" hidden="false" customHeight="false" outlineLevel="0" collapsed="false">
      <c r="A3" s="251" t="s">
        <v>264</v>
      </c>
      <c r="B3" s="249" t="n">
        <v>2</v>
      </c>
      <c r="C3" s="252" t="n">
        <v>70</v>
      </c>
      <c r="D3" s="249" t="n">
        <v>12</v>
      </c>
      <c r="E3" s="253" t="n">
        <f aca="false">ROUND(B3*C3/D3,2)</f>
        <v>11.67</v>
      </c>
    </row>
    <row r="4" customFormat="false" ht="15.8" hidden="false" customHeight="false" outlineLevel="0" collapsed="false">
      <c r="A4" s="251" t="s">
        <v>265</v>
      </c>
      <c r="B4" s="249" t="n">
        <v>2</v>
      </c>
      <c r="C4" s="252" t="n">
        <v>50</v>
      </c>
      <c r="D4" s="249" t="n">
        <v>12</v>
      </c>
      <c r="E4" s="253" t="n">
        <f aca="false">ROUND(B4*C4/D4,2)</f>
        <v>8.33</v>
      </c>
    </row>
    <row r="5" customFormat="false" ht="15.8" hidden="false" customHeight="false" outlineLevel="0" collapsed="false">
      <c r="A5" s="251" t="s">
        <v>266</v>
      </c>
      <c r="B5" s="249" t="n">
        <v>2</v>
      </c>
      <c r="C5" s="252" t="n">
        <v>50</v>
      </c>
      <c r="D5" s="249" t="n">
        <v>12</v>
      </c>
      <c r="E5" s="253" t="n">
        <f aca="false">ROUND(B5*C5/D5,2)</f>
        <v>8.33</v>
      </c>
    </row>
    <row r="6" customFormat="false" ht="15.8" hidden="false" customHeight="false" outlineLevel="0" collapsed="false">
      <c r="A6" s="251" t="s">
        <v>267</v>
      </c>
      <c r="B6" s="249" t="n">
        <v>1</v>
      </c>
      <c r="C6" s="252" t="n">
        <v>20</v>
      </c>
      <c r="D6" s="249" t="n">
        <v>12</v>
      </c>
      <c r="E6" s="253" t="n">
        <f aca="false">ROUND(B6*C6/D6,2)</f>
        <v>1.67</v>
      </c>
    </row>
    <row r="7" customFormat="false" ht="19.45" hidden="false" customHeight="true" outlineLevel="0" collapsed="false">
      <c r="A7" s="251" t="s">
        <v>268</v>
      </c>
      <c r="B7" s="249" t="n">
        <v>1</v>
      </c>
      <c r="C7" s="252" t="n">
        <v>50</v>
      </c>
      <c r="D7" s="249" t="n">
        <v>60</v>
      </c>
      <c r="E7" s="253" t="n">
        <f aca="false">ROUND(B7*C7/D7,2)</f>
        <v>0.83</v>
      </c>
    </row>
    <row r="8" customFormat="false" ht="19.45" hidden="false" customHeight="true" outlineLevel="0" collapsed="false">
      <c r="A8" s="251" t="s">
        <v>269</v>
      </c>
      <c r="B8" s="249" t="n">
        <v>1</v>
      </c>
      <c r="C8" s="252" t="n">
        <v>70</v>
      </c>
      <c r="D8" s="249" t="n">
        <v>12</v>
      </c>
      <c r="E8" s="253" t="n">
        <f aca="false">ROUND(B8*C8/D8,2)</f>
        <v>5.83</v>
      </c>
    </row>
    <row r="9" customFormat="false" ht="15.8" hidden="false" customHeight="false" outlineLevel="0" collapsed="false">
      <c r="A9" s="251" t="s">
        <v>270</v>
      </c>
      <c r="B9" s="249" t="n">
        <v>6</v>
      </c>
      <c r="C9" s="252" t="n">
        <v>15</v>
      </c>
      <c r="D9" s="249" t="n">
        <v>12</v>
      </c>
      <c r="E9" s="253" t="n">
        <f aca="false">ROUND(B9*C9/D9,2)</f>
        <v>7.5</v>
      </c>
    </row>
    <row r="10" customFormat="false" ht="18.7" hidden="false" customHeight="true" outlineLevel="0" collapsed="false">
      <c r="A10" s="251" t="s">
        <v>271</v>
      </c>
      <c r="B10" s="249" t="n">
        <v>1</v>
      </c>
      <c r="C10" s="252" t="n">
        <v>100</v>
      </c>
      <c r="D10" s="249" t="n">
        <v>12</v>
      </c>
      <c r="E10" s="253" t="n">
        <f aca="false">ROUND(B10*C10/D10,2)</f>
        <v>8.33</v>
      </c>
    </row>
    <row r="11" customFormat="false" ht="19.45" hidden="false" customHeight="true" outlineLevel="0" collapsed="false">
      <c r="A11" s="251" t="s">
        <v>272</v>
      </c>
      <c r="B11" s="249" t="n">
        <v>1</v>
      </c>
      <c r="C11" s="252" t="n">
        <v>50</v>
      </c>
      <c r="D11" s="249" t="n">
        <v>12</v>
      </c>
      <c r="E11" s="253" t="n">
        <f aca="false">ROUND(B11*C11/D11,2)</f>
        <v>4.17</v>
      </c>
    </row>
    <row r="12" customFormat="false" ht="20.95" hidden="false" customHeight="true" outlineLevel="0" collapsed="false">
      <c r="A12" s="251" t="s">
        <v>273</v>
      </c>
      <c r="B12" s="249" t="n">
        <v>2</v>
      </c>
      <c r="C12" s="252" t="n">
        <v>100</v>
      </c>
      <c r="D12" s="249" t="n">
        <v>12</v>
      </c>
      <c r="E12" s="253" t="n">
        <f aca="false">ROUND(B12*C12/D12,2)</f>
        <v>16.67</v>
      </c>
    </row>
    <row r="13" customFormat="false" ht="19.45" hidden="false" customHeight="true" outlineLevel="0" collapsed="false">
      <c r="A13" s="251" t="s">
        <v>274</v>
      </c>
      <c r="B13" s="249" t="n">
        <v>1</v>
      </c>
      <c r="C13" s="252" t="n">
        <v>5</v>
      </c>
      <c r="D13" s="249" t="n">
        <v>12</v>
      </c>
      <c r="E13" s="253" t="n">
        <f aca="false">ROUND(B13*C13/D13,2)</f>
        <v>0.42</v>
      </c>
    </row>
    <row r="14" customFormat="false" ht="16.45" hidden="false" customHeight="true" outlineLevel="0" collapsed="false">
      <c r="A14" s="251" t="s">
        <v>275</v>
      </c>
      <c r="B14" s="249" t="n">
        <v>1</v>
      </c>
      <c r="C14" s="252" t="n">
        <v>10</v>
      </c>
      <c r="D14" s="249" t="n">
        <v>12</v>
      </c>
      <c r="E14" s="253" t="n">
        <f aca="false">ROUND(B14*C14/D14,2)</f>
        <v>0.83</v>
      </c>
    </row>
    <row r="15" customFormat="false" ht="15.8" hidden="false" customHeight="false" outlineLevel="0" collapsed="false">
      <c r="A15" s="254" t="s">
        <v>276</v>
      </c>
      <c r="B15" s="254"/>
      <c r="C15" s="254"/>
      <c r="D15" s="254"/>
      <c r="E15" s="234" t="n">
        <f aca="false">SUM(E3:E14)</f>
        <v>74.58</v>
      </c>
    </row>
    <row r="16" customFormat="false" ht="15.8" hidden="false" customHeight="false" outlineLevel="0" collapsed="false">
      <c r="A16" s="254" t="s">
        <v>277</v>
      </c>
      <c r="B16" s="254"/>
      <c r="C16" s="254"/>
      <c r="D16" s="254"/>
      <c r="E16" s="234" t="n">
        <f aca="false">E15*2</f>
        <v>149.16</v>
      </c>
    </row>
    <row r="17" customFormat="false" ht="15.8" hidden="false" customHeight="false" outlineLevel="0" collapsed="false">
      <c r="A17" s="245"/>
      <c r="B17" s="245"/>
      <c r="C17" s="245"/>
      <c r="D17" s="245"/>
      <c r="E17" s="245"/>
    </row>
    <row r="18" customFormat="false" ht="15.8" hidden="false" customHeight="false" outlineLevel="0" collapsed="false">
      <c r="A18" s="248" t="s">
        <v>278</v>
      </c>
      <c r="B18" s="248"/>
      <c r="C18" s="248"/>
      <c r="D18" s="248"/>
      <c r="E18" s="248"/>
    </row>
    <row r="19" customFormat="false" ht="15.8" hidden="false" customHeight="false" outlineLevel="0" collapsed="false">
      <c r="A19" s="249" t="s">
        <v>260</v>
      </c>
      <c r="B19" s="249" t="s">
        <v>261</v>
      </c>
      <c r="C19" s="249" t="s">
        <v>72</v>
      </c>
      <c r="D19" s="237" t="s">
        <v>279</v>
      </c>
      <c r="E19" s="237"/>
    </row>
    <row r="20" customFormat="false" ht="15.8" hidden="false" customHeight="false" outlineLevel="0" collapsed="false">
      <c r="A20" s="251" t="s">
        <v>280</v>
      </c>
      <c r="B20" s="249" t="n">
        <v>1</v>
      </c>
      <c r="C20" s="252" t="n">
        <v>4000</v>
      </c>
      <c r="D20" s="255" t="n">
        <f aca="false">C20/18</f>
        <v>222.222222222222</v>
      </c>
      <c r="E20" s="255"/>
    </row>
    <row r="21" customFormat="false" ht="23.95" hidden="false" customHeight="true" outlineLevel="0" collapsed="false">
      <c r="A21" s="251" t="s">
        <v>281</v>
      </c>
      <c r="B21" s="249" t="n">
        <v>1</v>
      </c>
      <c r="C21" s="252" t="n">
        <v>100</v>
      </c>
      <c r="D21" s="255" t="n">
        <f aca="false">C21/18</f>
        <v>5.55555555555556</v>
      </c>
      <c r="E21" s="255"/>
    </row>
    <row r="22" customFormat="false" ht="20.2" hidden="false" customHeight="true" outlineLevel="0" collapsed="false">
      <c r="A22" s="251" t="s">
        <v>282</v>
      </c>
      <c r="B22" s="249" t="n">
        <v>1</v>
      </c>
      <c r="C22" s="252" t="n">
        <v>100</v>
      </c>
      <c r="D22" s="255" t="n">
        <f aca="false">C22/18</f>
        <v>5.55555555555556</v>
      </c>
      <c r="E22" s="255"/>
    </row>
    <row r="23" customFormat="false" ht="15.8" hidden="false" customHeight="false" outlineLevel="0" collapsed="false">
      <c r="A23" s="233" t="s">
        <v>283</v>
      </c>
      <c r="B23" s="233"/>
      <c r="C23" s="233"/>
      <c r="D23" s="256" t="n">
        <f aca="false">SUM(D20:D22)</f>
        <v>233.333333333333</v>
      </c>
      <c r="E23" s="256"/>
    </row>
    <row r="24" customFormat="false" ht="15.8" hidden="false" customHeight="false" outlineLevel="0" collapsed="false">
      <c r="A24" s="245"/>
      <c r="B24" s="245"/>
      <c r="C24" s="245"/>
      <c r="D24" s="245"/>
      <c r="E24" s="245"/>
    </row>
    <row r="25" customFormat="false" ht="15.8" hidden="false" customHeight="false" outlineLevel="0" collapsed="false">
      <c r="A25" s="248" t="s">
        <v>284</v>
      </c>
      <c r="B25" s="248"/>
      <c r="C25" s="248"/>
      <c r="D25" s="248"/>
      <c r="E25" s="248"/>
    </row>
    <row r="26" customFormat="false" ht="15.8" hidden="false" customHeight="false" outlineLevel="0" collapsed="false">
      <c r="A26" s="249" t="s">
        <v>260</v>
      </c>
      <c r="B26" s="249" t="s">
        <v>261</v>
      </c>
      <c r="C26" s="249" t="s">
        <v>72</v>
      </c>
      <c r="D26" s="237" t="s">
        <v>279</v>
      </c>
      <c r="E26" s="237"/>
    </row>
    <row r="27" customFormat="false" ht="15.8" hidden="false" customHeight="false" outlineLevel="0" collapsed="false">
      <c r="A27" s="251" t="s">
        <v>285</v>
      </c>
      <c r="B27" s="249" t="n">
        <v>1</v>
      </c>
      <c r="C27" s="252" t="n">
        <v>700</v>
      </c>
      <c r="D27" s="255" t="n">
        <f aca="false">C27/18</f>
        <v>38.8888888888889</v>
      </c>
      <c r="E27" s="255"/>
    </row>
    <row r="28" customFormat="false" ht="15.8" hidden="false" customHeight="false" outlineLevel="0" collapsed="false">
      <c r="A28" s="251" t="s">
        <v>286</v>
      </c>
      <c r="B28" s="249" t="n">
        <v>1</v>
      </c>
      <c r="C28" s="252" t="n">
        <v>100</v>
      </c>
      <c r="D28" s="255" t="n">
        <f aca="false">C28/18</f>
        <v>5.55555555555556</v>
      </c>
      <c r="E28" s="255"/>
    </row>
    <row r="29" customFormat="false" ht="15.8" hidden="false" customHeight="false" outlineLevel="0" collapsed="false">
      <c r="A29" s="251" t="s">
        <v>287</v>
      </c>
      <c r="B29" s="249" t="n">
        <v>1</v>
      </c>
      <c r="C29" s="252" t="n">
        <v>700</v>
      </c>
      <c r="D29" s="255" t="n">
        <f aca="false">C29/18</f>
        <v>38.8888888888889</v>
      </c>
      <c r="E29" s="255"/>
    </row>
    <row r="30" customFormat="false" ht="15.8" hidden="false" customHeight="false" outlineLevel="0" collapsed="false">
      <c r="A30" s="251" t="s">
        <v>288</v>
      </c>
      <c r="B30" s="249" t="n">
        <v>2</v>
      </c>
      <c r="C30" s="252" t="n">
        <v>80</v>
      </c>
      <c r="D30" s="255" t="n">
        <f aca="false">C30/18</f>
        <v>4.44444444444444</v>
      </c>
      <c r="E30" s="255"/>
    </row>
    <row r="31" customFormat="false" ht="15.8" hidden="false" customHeight="false" outlineLevel="0" collapsed="false">
      <c r="A31" s="251" t="s">
        <v>289</v>
      </c>
      <c r="B31" s="249" t="n">
        <v>1</v>
      </c>
      <c r="C31" s="252" t="n">
        <v>80</v>
      </c>
      <c r="D31" s="255" t="n">
        <f aca="false">C31/18</f>
        <v>4.44444444444444</v>
      </c>
      <c r="E31" s="255"/>
    </row>
    <row r="32" customFormat="false" ht="15.8" hidden="false" customHeight="false" outlineLevel="0" collapsed="false">
      <c r="A32" s="251" t="s">
        <v>290</v>
      </c>
      <c r="B32" s="249" t="n">
        <v>3</v>
      </c>
      <c r="C32" s="252" t="n">
        <v>20</v>
      </c>
      <c r="D32" s="255" t="n">
        <f aca="false">C32/3</f>
        <v>6.66666666666667</v>
      </c>
      <c r="E32" s="255"/>
    </row>
    <row r="33" customFormat="false" ht="15.8" hidden="false" customHeight="false" outlineLevel="0" collapsed="false">
      <c r="A33" s="251" t="s">
        <v>291</v>
      </c>
      <c r="B33" s="249" t="n">
        <v>1</v>
      </c>
      <c r="C33" s="252" t="n">
        <v>400</v>
      </c>
      <c r="D33" s="255" t="n">
        <f aca="false">C33/18</f>
        <v>22.2222222222222</v>
      </c>
      <c r="E33" s="255"/>
    </row>
    <row r="34" customFormat="false" ht="15.8" hidden="false" customHeight="false" outlineLevel="0" collapsed="false">
      <c r="A34" s="233" t="s">
        <v>283</v>
      </c>
      <c r="B34" s="233"/>
      <c r="C34" s="233"/>
      <c r="D34" s="256" t="n">
        <f aca="false">SUM(D27:D33)</f>
        <v>121.111111111111</v>
      </c>
      <c r="E34" s="256"/>
    </row>
    <row r="1048576" customFormat="false" ht="12.8" hidden="false" customHeight="false" outlineLevel="0" collapsed="false"/>
  </sheetData>
  <mergeCells count="21">
    <mergeCell ref="A1:E1"/>
    <mergeCell ref="A15:D15"/>
    <mergeCell ref="A16:D16"/>
    <mergeCell ref="A18:E18"/>
    <mergeCell ref="D19:E19"/>
    <mergeCell ref="D20:E20"/>
    <mergeCell ref="D21:E21"/>
    <mergeCell ref="D22:E22"/>
    <mergeCell ref="A23:C23"/>
    <mergeCell ref="D23:E23"/>
    <mergeCell ref="A25:E25"/>
    <mergeCell ref="D26:E26"/>
    <mergeCell ref="D27:E27"/>
    <mergeCell ref="D28:E28"/>
    <mergeCell ref="D29:E29"/>
    <mergeCell ref="D30:E30"/>
    <mergeCell ref="D31:E31"/>
    <mergeCell ref="D32:E32"/>
    <mergeCell ref="D33:E33"/>
    <mergeCell ref="A34:C34"/>
    <mergeCell ref="D34:E34"/>
  </mergeCells>
  <printOptions headings="false" gridLines="false" gridLinesSet="true" horizontalCentered="false" verticalCentered="false"/>
  <pageMargins left="0.7875" right="0.7875" top="1.025" bottom="1.025" header="0.7875" footer="0.7875"/>
  <pageSetup paperSize="9" scale="65" firstPageNumber="0" fitToWidth="1" fitToHeight="1" pageOrder="downThenOver" orientation="landscape" blackAndWhite="false" draft="false" cellComments="none" useFirstPageNumber="false" horizontalDpi="300" verticalDpi="300" copies="1"/>
  <headerFooter differentFirst="false" differentOddEven="false">
    <oddHeader>&amp;C&amp;A</oddHeader>
    <oddFooter>&amp;CPágina &amp;P</oddFooter>
  </headerFooter>
</worksheet>
</file>

<file path=docProps/app.xml><?xml version="1.0" encoding="utf-8"?>
<Properties xmlns="http://schemas.openxmlformats.org/officeDocument/2006/extended-properties" xmlns:vt="http://schemas.openxmlformats.org/officeDocument/2006/docPropsVTypes">
  <Template/>
  <TotalTime>4699</TotalTime>
  <Application>LibreOffice/5.2.6.2$Windows_x86 LibreOffice_project/a3100ed2409ebf1c212f5048fbe377c281438fdc</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dc:description/>
  <dc:language>pt-BR</dc:language>
  <cp:lastModifiedBy/>
  <cp:lastPrinted>2018-03-13T14:56:48Z</cp:lastPrinted>
  <dcterms:modified xsi:type="dcterms:W3CDTF">2020-06-04T15:23:48Z</dcterms:modified>
  <cp:revision>222</cp:revision>
  <dc:subject/>
  <dc:title/>
</cp:coreProperties>
</file>